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Virtuální učebny\1. PD\PD - Virtuální učebny 02_2024 PLATNÉ\1 - STAVEBNÍ ČÁST\UČEBNY VIRTUÁLNÍ REALITY_ZŠ Dělnická_stavb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Pol'!$A$1:$U$63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3" i="12" l="1"/>
  <c r="F39" i="1" s="1"/>
  <c r="F40" i="1" s="1"/>
  <c r="G23" i="1" s="1"/>
  <c r="BA38" i="12"/>
  <c r="BA34" i="12"/>
  <c r="BA32" i="12"/>
  <c r="G9" i="12"/>
  <c r="I9" i="12"/>
  <c r="I8" i="12" s="1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4" i="12"/>
  <c r="G14" i="12" s="1"/>
  <c r="M14" i="12" s="1"/>
  <c r="I14" i="12"/>
  <c r="K14" i="12"/>
  <c r="O14" i="12"/>
  <c r="Q14" i="12"/>
  <c r="Q13" i="12" s="1"/>
  <c r="U14" i="12"/>
  <c r="U13" i="12" s="1"/>
  <c r="F18" i="12"/>
  <c r="G18" i="12"/>
  <c r="M18" i="12" s="1"/>
  <c r="I18" i="12"/>
  <c r="K18" i="12"/>
  <c r="O18" i="12"/>
  <c r="Q18" i="12"/>
  <c r="U18" i="12"/>
  <c r="F21" i="12"/>
  <c r="G21" i="12" s="1"/>
  <c r="M21" i="12" s="1"/>
  <c r="I21" i="12"/>
  <c r="K21" i="12"/>
  <c r="O21" i="12"/>
  <c r="Q21" i="12"/>
  <c r="U21" i="12"/>
  <c r="F23" i="12"/>
  <c r="G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3" i="12"/>
  <c r="G33" i="12" s="1"/>
  <c r="M33" i="12" s="1"/>
  <c r="I33" i="12"/>
  <c r="K33" i="12"/>
  <c r="O33" i="12"/>
  <c r="Q33" i="12"/>
  <c r="U33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I20" i="1"/>
  <c r="I19" i="1"/>
  <c r="I18" i="1"/>
  <c r="AZ43" i="1"/>
  <c r="G27" i="1"/>
  <c r="J28" i="1"/>
  <c r="J26" i="1"/>
  <c r="G38" i="1"/>
  <c r="F38" i="1"/>
  <c r="J23" i="1"/>
  <c r="J24" i="1"/>
  <c r="J25" i="1"/>
  <c r="J27" i="1"/>
  <c r="E24" i="1"/>
  <c r="E26" i="1"/>
  <c r="AD53" i="12" l="1"/>
  <c r="G39" i="1" s="1"/>
  <c r="G40" i="1" s="1"/>
  <c r="G25" i="1" s="1"/>
  <c r="G26" i="1" s="1"/>
  <c r="O22" i="12"/>
  <c r="O8" i="12"/>
  <c r="K22" i="12"/>
  <c r="K8" i="12"/>
  <c r="G8" i="12"/>
  <c r="O13" i="12"/>
  <c r="K13" i="12"/>
  <c r="U22" i="12"/>
  <c r="I13" i="12"/>
  <c r="U8" i="12"/>
  <c r="I22" i="12"/>
  <c r="Q22" i="12"/>
  <c r="Q8" i="12"/>
  <c r="G24" i="1"/>
  <c r="M13" i="12"/>
  <c r="M23" i="12"/>
  <c r="M22" i="12" s="1"/>
  <c r="G22" i="12"/>
  <c r="I51" i="1" s="1"/>
  <c r="G13" i="12"/>
  <c r="I50" i="1" s="1"/>
  <c r="I17" i="1" s="1"/>
  <c r="M9" i="12"/>
  <c r="M8" i="12" s="1"/>
  <c r="G28" i="1" l="1"/>
  <c r="G29" i="1"/>
  <c r="H39" i="1"/>
  <c r="I49" i="1"/>
  <c r="G53" i="12"/>
  <c r="I39" i="1" l="1"/>
  <c r="I40" i="1" s="1"/>
  <c r="J39" i="1" s="1"/>
  <c r="J40" i="1" s="1"/>
  <c r="H40" i="1"/>
  <c r="I16" i="1"/>
  <c r="I21" i="1" s="1"/>
  <c r="I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<sst xmlns="http://schemas.openxmlformats.org/spreadsheetml/2006/main" count="322" uniqueCount="184">
  <si>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</si>
  <si>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</si>
  <si>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</si>
  <si>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</si>
  <si>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</si>
  <si>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</si>
  <si>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</si>
  <si>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</si>
  <si>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</si>
  <si>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</si>
  <si>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</si>
  <si>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</si>
  <si>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</si>
  <si>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</si>
  <si>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</si>
  <si>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</si>
  <si>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</si>
  <si>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</si>
  <si>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</si>
  <si>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</si>
  <si>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</si>
  <si>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</si>
  <si>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</si>
  <si>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</si>
  <si>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</si>
  <si>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</si>
  <si>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</si>
  <si>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</si>
  <si>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</si>
  <si>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</si>
  <si>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</si>
  <si>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</si>
  <si>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</si>
  <si>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</si>
  <si>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</si>
  <si>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</si>
  <si>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</si>
  <si>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</si>
  <si>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</si>
  <si>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</si>
  <si>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</si>
  <si>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</si>
  <si>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</si>
  <si>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Dělnická - Karviná</t>
  </si>
  <si>
    <t>Rozpočet:</t>
  </si>
  <si>
    <t>Misto</t>
  </si>
  <si>
    <t>2023/004</t>
  </si>
  <si>
    <t>Rozpočet</t>
  </si>
  <si>
    <t>Celkem za stavbu</t>
  </si>
  <si>
    <t>CZK</t>
  </si>
  <si>
    <t xml:space="preserve">Popis rozpočtu:  - </t>
  </si>
  <si>
    <t>Cenová soustava II/2023</t>
  </si>
  <si>
    <t>Rekapitulace dílů</t>
  </si>
  <si>
    <t>Typ dílu</t>
  </si>
  <si>
    <t>95</t>
  </si>
  <si>
    <t>Dokončovací kce na pozem.stav.</t>
  </si>
  <si>
    <t>784</t>
  </si>
  <si>
    <t>Malby</t>
  </si>
  <si>
    <t>741</t>
  </si>
  <si>
    <t>Elektroinstalace – silnoproud a slaboproud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</si>
  <si>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</si>
  <si>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</si>
  <si>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</si>
  <si>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</si>
  <si>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</si>
  <si>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</si>
  <si>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</si>
  <si>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</si>
  <si>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</si>
  <si>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</si>
  <si>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</si>
  <si>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</si>
  <si>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</si>
  <si>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</si>
  <si>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</si>
  <si>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</si>
  <si>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</si>
  <si>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</si>
  <si>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</si>
  <si>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</si>
  <si>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</si>
  <si>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</si>
  <si>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</si>
  <si>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</si>
  <si>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</si>
  <si>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</si>
  <si>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</si>
  <si>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</si>
  <si>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</si>
  <si>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974031134R00</t>
  </si>
  <si>
    <t>Vysekání drážek pro rozvod slabo a silnoproudu</t>
  </si>
  <si>
    <t>m</t>
  </si>
  <si>
    <t>POL1_0</t>
  </si>
  <si>
    <t>612403388R00</t>
  </si>
  <si>
    <t>Hrubá výplň rýh ve stěnách do šířky 15cm maltou</t>
  </si>
  <si>
    <t>612423531RT2</t>
  </si>
  <si>
    <t>Omítka rýh stěn vápenná šířky do 15 cm, štuková</t>
  </si>
  <si>
    <t>m2</t>
  </si>
  <si>
    <t>952901111R00</t>
  </si>
  <si>
    <t>Vyčištění budov o výšce podlaží do 4 m</t>
  </si>
  <si>
    <t>783801812R00</t>
  </si>
  <si>
    <t>Odstranění nátěrů z omítek stěn, oškrabáním</t>
  </si>
  <si>
    <t>3,35*2*(11,14+6,57)</t>
  </si>
  <si>
    <t>VV</t>
  </si>
  <si>
    <t>-5*2,4*1,2-3*0,9*2</t>
  </si>
  <si>
    <t>0,3*(5*2*2,4+5*1,2)+0,15*(3*2*2+3*0,9)</t>
  </si>
  <si>
    <t>784161601R00</t>
  </si>
  <si>
    <t>Penetrace podkladu 1 x, hloubková</t>
  </si>
  <si>
    <t>110,062</t>
  </si>
  <si>
    <t>11,14*6,57</t>
  </si>
  <si>
    <t>784165442R00</t>
  </si>
  <si>
    <t>Malba bílá, otěruvzdorná, bez pen.,2x</t>
  </si>
  <si>
    <t>741.01</t>
  </si>
  <si>
    <t>Jistič s proud. chráničem 1+N, 10kA, B16A, 30mA</t>
  </si>
  <si>
    <t>kus</t>
  </si>
  <si>
    <t>POL3_0</t>
  </si>
  <si>
    <t>741.05</t>
  </si>
  <si>
    <t>Modulární patch panel 24 portů 1U</t>
  </si>
  <si>
    <t>741.06</t>
  </si>
  <si>
    <t>Rychlozařezávací keystone CAT6 UTP RJ45 černý</t>
  </si>
  <si>
    <t>360001211T00</t>
  </si>
  <si>
    <t>Montáž přístroje do, rozvaděče do 2 kg</t>
  </si>
  <si>
    <t>741.02</t>
  </si>
  <si>
    <t>Zásuvka 230V dvojnásobná bílá 16A</t>
  </si>
  <si>
    <t>210111021RT1</t>
  </si>
  <si>
    <t>Zásuvka domovní v krabici, - provedení 2P+PE</t>
  </si>
  <si>
    <t>741.03</t>
  </si>
  <si>
    <t>instalační kabel CYKY-J 3x2,5mm</t>
  </si>
  <si>
    <t>210810006RT1</t>
  </si>
  <si>
    <t>Kabel CYKY-m 750 V 3 x 2,5 mm2 volně uložený</t>
  </si>
  <si>
    <t>900     T02</t>
  </si>
  <si>
    <t>HZS Montážní práce v rozvaděči - odborné úpravy, rozvaděče</t>
  </si>
  <si>
    <t>hod</t>
  </si>
  <si>
    <t>Montáž nových zařízení kvalifikovaným pracovníkem MaR z hlediska poškození stávajících zařízení a uvedení do provozního stavu.</t>
  </si>
  <si>
    <t>POP</t>
  </si>
  <si>
    <t>141      R00</t>
  </si>
  <si>
    <t>Přirážka za podružný materiál  M 21, M 22</t>
  </si>
  <si>
    <t>ks</t>
  </si>
  <si>
    <t>Procentní sazba z hodnoty nosného materiálu.</t>
  </si>
  <si>
    <t>741.07</t>
  </si>
  <si>
    <t>Patch kabel UTP cat6 0,5m</t>
  </si>
  <si>
    <t>741.1</t>
  </si>
  <si>
    <t>Patch kabel UTP cat6 2m</t>
  </si>
  <si>
    <t>122160T10R</t>
  </si>
  <si>
    <t>Kompletní napojení, komunikačních rozhraní</t>
  </si>
  <si>
    <t>Odzkoušení zapojení  komunikace s příslušnou OPS , nastavení včetně přizpůsobení požadovaným  úrovním uživatelského  přístupu</t>
  </si>
  <si>
    <t>741.08</t>
  </si>
  <si>
    <t>Zásuvka UTP cat6 2x RJ45</t>
  </si>
  <si>
    <t>222290008R00</t>
  </si>
  <si>
    <t>Zásuvka 2xRJ45 STP kat., pod omítku</t>
  </si>
  <si>
    <t>741.09</t>
  </si>
  <si>
    <t>Instalační krabice přístrojová pod omítku</t>
  </si>
  <si>
    <t>210010344R00</t>
  </si>
  <si>
    <t>Krabice přístrojová LK, 80/1</t>
  </si>
  <si>
    <t>741.10</t>
  </si>
  <si>
    <t>Kabel UTP, Cat6, drát, LSOH</t>
  </si>
  <si>
    <t>222280215R00</t>
  </si>
  <si>
    <t>Kabel UTP kat.6 v trubkách</t>
  </si>
  <si>
    <t>741.12</t>
  </si>
  <si>
    <t>Ohebná chránička D 25mm</t>
  </si>
  <si>
    <t>210010003R00</t>
  </si>
  <si>
    <t>Trubka ohebná pod omítku, vnější průměr 25 mm</t>
  </si>
  <si>
    <t>741.13</t>
  </si>
  <si>
    <t>Lišta hranatá 40x20</t>
  </si>
  <si>
    <t>210010091R00R</t>
  </si>
  <si>
    <t>Lišta hranatá do šířky 40 mm</t>
  </si>
  <si>
    <t>741.14</t>
  </si>
  <si>
    <t>Celková prohlídka elektrického rozvodu a zařízení, včetně elektro revize</t>
  </si>
  <si>
    <t>741.15</t>
  </si>
  <si>
    <t>Odborné zapojení v Racku</t>
  </si>
  <si>
    <t>Nh</t>
  </si>
  <si>
    <t>222170021R00</t>
  </si>
  <si>
    <t>Měření útlumu na, metal.míst.sděl. kabelu</t>
  </si>
  <si>
    <t>par</t>
  </si>
  <si>
    <t/>
  </si>
  <si>
    <t>SUM</t>
  </si>
  <si>
    <t>Poznámky uchazeče k zadání</t>
  </si>
  <si>
    <t>POPUZIV</t>
  </si>
  <si>
    <t>END</t>
  </si>
  <si>
    <t>Viz technická specifikace TZ ZŠ Karviná Dělnická + Dokumentace Del 1.0</t>
  </si>
  <si>
    <t>Učebny virtuální reality na ZŠ v Karviné - stavební práce - budovy ZŠ</t>
  </si>
  <si>
    <t>ZŠ Dělnická, Karviná</t>
  </si>
  <si>
    <t>statutární město Karviná</t>
  </si>
  <si>
    <t>00297534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</si>
</sst>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6"/>
      <color rgb="FF00B05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21" fillId="0" borderId="0" xfId="0" applyFont="1"/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0" xfId="0" applyNumberFormat="1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5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1" t="s">
        <v>36</v>
      </c>
      <c r="B1" s="208" t="s">
        <v>42</v>
      </c>
      <c r="C1" s="209"/>
      <c r="D1" s="209"/>
      <c r="E1" s="209"/>
      <c r="F1" s="209"/>
      <c r="G1" s="209"/>
      <c r="H1" s="209"/>
      <c r="I1" s="209"/>
      <c r="J1" s="210"/>
    </row>
    <row r="2" spans="1:15" ht="23.25" customHeight="1" x14ac:dyDescent="0.2">
      <c r="A2" s="4"/>
      <c r="B2" s="79" t="s">
        <v>40</v>
      </c>
      <c r="C2" s="80"/>
      <c r="D2" s="201" t="s">
        <v>180</v>
      </c>
      <c r="E2" s="202"/>
      <c r="F2" s="202"/>
      <c r="G2" s="202"/>
      <c r="H2" s="202"/>
      <c r="I2" s="202"/>
      <c r="J2" s="203"/>
      <c r="O2" s="2"/>
    </row>
    <row r="3" spans="1:15" ht="23.25" customHeight="1" x14ac:dyDescent="0.2">
      <c r="A3" s="4"/>
      <c r="B3" s="81" t="s">
        <v>45</v>
      </c>
      <c r="C3" s="82"/>
      <c r="D3" s="231" t="s">
        <v>181</v>
      </c>
      <c r="E3" s="232"/>
      <c r="F3" s="232"/>
      <c r="G3" s="232"/>
      <c r="H3" s="232"/>
      <c r="I3" s="232"/>
      <c r="J3" s="233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280" t="s">
        <v>182</v>
      </c>
      <c r="E5" s="25"/>
      <c r="F5" s="25"/>
      <c r="G5" s="25"/>
      <c r="H5" s="27" t="s">
        <v>33</v>
      </c>
      <c r="I5" s="280" t="s">
        <v>183</v>
      </c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9"/>
      <c r="E11" s="219"/>
      <c r="F11" s="219"/>
      <c r="G11" s="219"/>
      <c r="H11" s="27" t="s">
        <v>33</v>
      </c>
      <c r="I11" s="197"/>
      <c r="J11" s="11"/>
    </row>
    <row r="12" spans="1:15" ht="15.75" customHeight="1" x14ac:dyDescent="0.2">
      <c r="A12" s="4"/>
      <c r="B12" s="39"/>
      <c r="C12" s="25"/>
      <c r="D12" s="241"/>
      <c r="E12" s="241"/>
      <c r="F12" s="241"/>
      <c r="G12" s="241"/>
      <c r="H12" s="27" t="s">
        <v>34</v>
      </c>
      <c r="I12" s="197"/>
      <c r="J12" s="11"/>
    </row>
    <row r="13" spans="1:15" ht="15.75" customHeight="1" x14ac:dyDescent="0.2">
      <c r="A13" s="4"/>
      <c r="B13" s="40"/>
      <c r="C13" s="91"/>
      <c r="D13" s="242"/>
      <c r="E13" s="242"/>
      <c r="F13" s="242"/>
      <c r="G13" s="242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7"/>
      <c r="F15" s="207"/>
      <c r="G15" s="227"/>
      <c r="H15" s="227"/>
      <c r="I15" s="227" t="s">
        <v>28</v>
      </c>
      <c r="J15" s="228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4"/>
      <c r="F16" s="205"/>
      <c r="G16" s="204"/>
      <c r="H16" s="205"/>
      <c r="I16" s="204">
        <f>SUMIF(F49:F51,A16,I49:I51)+SUMIF(F49:F51,"PSU",I49:I51)</f>
        <v>0</v>
      </c>
      <c r="J16" s="206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4"/>
      <c r="F17" s="205"/>
      <c r="G17" s="204"/>
      <c r="H17" s="205"/>
      <c r="I17" s="204">
        <f>SUMIF(F49:F51,A17,I49:I51)</f>
        <v>0</v>
      </c>
      <c r="J17" s="206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4"/>
      <c r="F18" s="205"/>
      <c r="G18" s="204"/>
      <c r="H18" s="205"/>
      <c r="I18" s="204">
        <f>SUMIF(F49:F51,A18,I49:I51)</f>
        <v>0</v>
      </c>
      <c r="J18" s="206"/>
    </row>
    <row r="19" spans="1:10" ht="23.25" customHeight="1" x14ac:dyDescent="0.2">
      <c r="A19" s="139" t="s">
        <v>60</v>
      </c>
      <c r="B19" s="140" t="s">
        <v>26</v>
      </c>
      <c r="C19" s="56"/>
      <c r="D19" s="57"/>
      <c r="E19" s="204"/>
      <c r="F19" s="205"/>
      <c r="G19" s="204"/>
      <c r="H19" s="205"/>
      <c r="I19" s="204">
        <f>SUMIF(F49:F51,A19,I49:I51)</f>
        <v>0</v>
      </c>
      <c r="J19" s="206"/>
    </row>
    <row r="20" spans="1:10" ht="23.25" customHeight="1" x14ac:dyDescent="0.2">
      <c r="A20" s="139" t="s">
        <v>61</v>
      </c>
      <c r="B20" s="140" t="s">
        <v>27</v>
      </c>
      <c r="C20" s="56"/>
      <c r="D20" s="57"/>
      <c r="E20" s="204"/>
      <c r="F20" s="205"/>
      <c r="G20" s="204"/>
      <c r="H20" s="205"/>
      <c r="I20" s="204">
        <f>SUMIF(F49:F51,A20,I49:I51)</f>
        <v>0</v>
      </c>
      <c r="J20" s="206"/>
    </row>
    <row r="21" spans="1:10" ht="23.25" customHeight="1" x14ac:dyDescent="0.2">
      <c r="A21" s="4"/>
      <c r="B21" s="72" t="s">
        <v>28</v>
      </c>
      <c r="C21" s="73"/>
      <c r="D21" s="74"/>
      <c r="E21" s="217"/>
      <c r="F21" s="218"/>
      <c r="G21" s="217"/>
      <c r="H21" s="218"/>
      <c r="I21" s="217">
        <f>SUM(I16:J20)</f>
        <v>0</v>
      </c>
      <c r="J21" s="222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5">
        <f>ZakladDPHSniVypocet</f>
        <v>0</v>
      </c>
      <c r="H23" s="216"/>
      <c r="I23" s="216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20">
        <f>ZakladDPHSni*SazbaDPH1/100</f>
        <v>0</v>
      </c>
      <c r="H24" s="221"/>
      <c r="I24" s="221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5">
        <f>ZakladDPHZaklVypocet</f>
        <v>0</v>
      </c>
      <c r="H25" s="216"/>
      <c r="I25" s="216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11">
        <f>ZakladDPHZakl*SazbaDPH2/100</f>
        <v>0</v>
      </c>
      <c r="H26" s="212"/>
      <c r="I26" s="212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3">
        <f>0</f>
        <v>0</v>
      </c>
      <c r="H27" s="213"/>
      <c r="I27" s="213"/>
      <c r="J27" s="61" t="str">
        <f t="shared" si="0"/>
        <v>CZK</v>
      </c>
    </row>
    <row r="28" spans="1:10" ht="27.75" hidden="1" customHeight="1" thickBot="1" x14ac:dyDescent="0.25">
      <c r="A28" s="4"/>
      <c r="B28" s="110" t="s">
        <v>22</v>
      </c>
      <c r="C28" s="111"/>
      <c r="D28" s="111"/>
      <c r="E28" s="112"/>
      <c r="F28" s="113"/>
      <c r="G28" s="226">
        <f>ZakladDPHSniVypocet+ZakladDPHZaklVypocet</f>
        <v>0</v>
      </c>
      <c r="H28" s="226"/>
      <c r="I28" s="226"/>
      <c r="J28" s="114" t="str">
        <f t="shared" si="0"/>
        <v>CZK</v>
      </c>
    </row>
    <row r="29" spans="1:10" ht="27.75" customHeight="1" thickBot="1" x14ac:dyDescent="0.25">
      <c r="A29" s="4"/>
      <c r="B29" s="110" t="s">
        <v>35</v>
      </c>
      <c r="C29" s="115"/>
      <c r="D29" s="115"/>
      <c r="E29" s="115"/>
      <c r="F29" s="115"/>
      <c r="G29" s="214">
        <f>ZakladDPHSni+DPHSni+ZakladDPHZakl+DPHZakl+Zaokrouhleni</f>
        <v>0</v>
      </c>
      <c r="H29" s="214"/>
      <c r="I29" s="214"/>
      <c r="J29" s="116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29"/>
      <c r="E34" s="229"/>
      <c r="F34" s="30"/>
      <c r="G34" s="229"/>
      <c r="H34" s="229"/>
      <c r="I34" s="229"/>
      <c r="J34" s="36"/>
    </row>
    <row r="35" spans="1:52" ht="12.75" customHeight="1" x14ac:dyDescent="0.2">
      <c r="A35" s="4"/>
      <c r="B35" s="4"/>
      <c r="C35" s="5"/>
      <c r="D35" s="230" t="s">
        <v>2</v>
      </c>
      <c r="E35" s="230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2"/>
      <c r="G37" s="102"/>
      <c r="H37" s="102"/>
      <c r="I37" s="102"/>
      <c r="J37" s="3"/>
    </row>
    <row r="38" spans="1:52" ht="25.5" hidden="1" customHeight="1" x14ac:dyDescent="0.2">
      <c r="A38" s="94" t="s">
        <v>37</v>
      </c>
      <c r="B38" s="96" t="s">
        <v>16</v>
      </c>
      <c r="C38" s="97" t="s">
        <v>5</v>
      </c>
      <c r="D38" s="98"/>
      <c r="E38" s="98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9" t="s">
        <v>0</v>
      </c>
    </row>
    <row r="39" spans="1:52" ht="25.5" hidden="1" customHeight="1" x14ac:dyDescent="0.2">
      <c r="A39" s="94">
        <v>1</v>
      </c>
      <c r="B39" s="100" t="s">
        <v>47</v>
      </c>
      <c r="C39" s="234" t="s">
        <v>46</v>
      </c>
      <c r="D39" s="235"/>
      <c r="E39" s="235"/>
      <c r="F39" s="105">
        <f>'Rozpočet Pol'!AC53</f>
        <v>0</v>
      </c>
      <c r="G39" s="106">
        <f>'Rozpočet Pol'!AD53</f>
        <v>0</v>
      </c>
      <c r="H39" s="107">
        <f>(F39*SazbaDPH1/100)+(G39*SazbaDPH2/100)</f>
        <v>0</v>
      </c>
      <c r="I39" s="107">
        <f>F39+G39+H39</f>
        <v>0</v>
      </c>
      <c r="J39" s="101" t="str">
        <f>IF(CenaCelkemVypocet=0,"",I39/CenaCelkemVypocet*100)</f>
        <v/>
      </c>
    </row>
    <row r="40" spans="1:52" ht="25.5" hidden="1" customHeight="1" x14ac:dyDescent="0.2">
      <c r="A40" s="94"/>
      <c r="B40" s="236" t="s">
        <v>48</v>
      </c>
      <c r="C40" s="237"/>
      <c r="D40" s="237"/>
      <c r="E40" s="238"/>
      <c r="F40" s="108">
        <f>SUMIF(A39:A39,"=1",F39:F39)</f>
        <v>0</v>
      </c>
      <c r="G40" s="109">
        <f>SUMIF(A39:A39,"=1",G39:G39)</f>
        <v>0</v>
      </c>
      <c r="H40" s="109">
        <f>SUMIF(A39:A39,"=1",H39:H39)</f>
        <v>0</v>
      </c>
      <c r="I40" s="109">
        <f>SUMIF(A39:A39,"=1",I39:I39)</f>
        <v>0</v>
      </c>
      <c r="J40" s="95">
        <f>SUMIF(A39:A39,"=1",J39:J39)</f>
        <v>0</v>
      </c>
    </row>
    <row r="42" spans="1:52" x14ac:dyDescent="0.2">
      <c r="B42" t="s">
        <v>50</v>
      </c>
    </row>
    <row r="43" spans="1:52" x14ac:dyDescent="0.2">
      <c r="B43" s="239" t="s">
        <v>51</v>
      </c>
      <c r="C43" s="239"/>
      <c r="D43" s="239"/>
      <c r="E43" s="239"/>
      <c r="F43" s="239"/>
      <c r="G43" s="239"/>
      <c r="H43" s="239"/>
      <c r="I43" s="239"/>
      <c r="J43" s="239"/>
      <c r="AZ43" s="117" t="str">
        <f>B43</f>
        <v>Cenová soustava II/2023</v>
      </c>
    </row>
    <row r="46" spans="1:52" ht="15.75" x14ac:dyDescent="0.25">
      <c r="B46" s="118" t="s">
        <v>52</v>
      </c>
    </row>
    <row r="48" spans="1:52" ht="25.5" customHeight="1" x14ac:dyDescent="0.2">
      <c r="A48" s="119"/>
      <c r="B48" s="123" t="s">
        <v>16</v>
      </c>
      <c r="C48" s="123" t="s">
        <v>5</v>
      </c>
      <c r="D48" s="124"/>
      <c r="E48" s="124"/>
      <c r="F48" s="127" t="s">
        <v>53</v>
      </c>
      <c r="G48" s="127"/>
      <c r="H48" s="127"/>
      <c r="I48" s="240" t="s">
        <v>28</v>
      </c>
      <c r="J48" s="240"/>
    </row>
    <row r="49" spans="1:10" ht="25.5" customHeight="1" x14ac:dyDescent="0.2">
      <c r="A49" s="120"/>
      <c r="B49" s="128" t="s">
        <v>54</v>
      </c>
      <c r="C49" s="224" t="s">
        <v>55</v>
      </c>
      <c r="D49" s="225"/>
      <c r="E49" s="225"/>
      <c r="F49" s="130" t="s">
        <v>23</v>
      </c>
      <c r="G49" s="131"/>
      <c r="H49" s="131"/>
      <c r="I49" s="223">
        <f>'Rozpočet Pol'!G8</f>
        <v>0</v>
      </c>
      <c r="J49" s="223"/>
    </row>
    <row r="50" spans="1:10" ht="25.5" customHeight="1" x14ac:dyDescent="0.2">
      <c r="A50" s="120"/>
      <c r="B50" s="122" t="s">
        <v>56</v>
      </c>
      <c r="C50" s="244" t="s">
        <v>57</v>
      </c>
      <c r="D50" s="245"/>
      <c r="E50" s="245"/>
      <c r="F50" s="132" t="s">
        <v>24</v>
      </c>
      <c r="G50" s="133"/>
      <c r="H50" s="133"/>
      <c r="I50" s="243">
        <f>'Rozpočet Pol'!G13</f>
        <v>0</v>
      </c>
      <c r="J50" s="243"/>
    </row>
    <row r="51" spans="1:10" ht="25.5" customHeight="1" x14ac:dyDescent="0.2">
      <c r="A51" s="120"/>
      <c r="B51" s="129" t="s">
        <v>58</v>
      </c>
      <c r="C51" s="247" t="s">
        <v>59</v>
      </c>
      <c r="D51" s="248"/>
      <c r="E51" s="248"/>
      <c r="F51" s="134" t="s">
        <v>23</v>
      </c>
      <c r="G51" s="135"/>
      <c r="H51" s="135"/>
      <c r="I51" s="246">
        <f>'Rozpočet Pol'!G22</f>
        <v>0</v>
      </c>
      <c r="J51" s="246"/>
    </row>
    <row r="52" spans="1:10" ht="25.5" customHeight="1" x14ac:dyDescent="0.2">
      <c r="A52" s="121"/>
      <c r="B52" s="125" t="s">
        <v>1</v>
      </c>
      <c r="C52" s="125"/>
      <c r="D52" s="126"/>
      <c r="E52" s="126"/>
      <c r="F52" s="136"/>
      <c r="G52" s="137"/>
      <c r="H52" s="137"/>
      <c r="I52" s="249">
        <f>SUM(I49:I51)</f>
        <v>0</v>
      </c>
      <c r="J52" s="249"/>
    </row>
    <row r="53" spans="1:10" x14ac:dyDescent="0.2">
      <c r="F53" s="138"/>
      <c r="G53" s="93"/>
      <c r="H53" s="138"/>
      <c r="I53" s="93"/>
      <c r="J53" s="93"/>
    </row>
    <row r="54" spans="1:10" x14ac:dyDescent="0.2">
      <c r="F54" s="138"/>
      <c r="G54" s="93"/>
      <c r="H54" s="138"/>
      <c r="I54" s="93"/>
      <c r="J54" s="93"/>
    </row>
    <row r="55" spans="1:10" x14ac:dyDescent="0.2">
      <c r="F55" s="138"/>
      <c r="G55" s="93"/>
      <c r="H55" s="138"/>
      <c r="I55" s="93"/>
      <c r="J55" s="93"/>
    </row>
  </sheetData>
  <sheetProtection algorithmName="SHA-512" hashValue="KXOcMMnpDcwDMsTmwqgt2Ic2AYiZogOP4i84WNDIgsMbZjWRLjZkDonSYQdcUDF2w2eA7FEamiZ81J5DO0n3cw==" saltValue="p9LWYyD8lx+RvUoyU4DMmQ==" spinCount="100000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50:J50"/>
    <mergeCell ref="C50:E50"/>
    <mergeCell ref="I51:J51"/>
    <mergeCell ref="C51:E51"/>
    <mergeCell ref="I52:J52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C39:E39"/>
    <mergeCell ref="B40:E40"/>
    <mergeCell ref="B43:J43"/>
    <mergeCell ref="I48:J4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7" t="s">
        <v>41</v>
      </c>
      <c r="B2" s="76"/>
      <c r="C2" s="252"/>
      <c r="D2" s="252"/>
      <c r="E2" s="252"/>
      <c r="F2" s="252"/>
      <c r="G2" s="253"/>
    </row>
    <row r="3" spans="1:7" ht="24.95" hidden="1" customHeight="1" x14ac:dyDescent="0.2">
      <c r="A3" s="77" t="s">
        <v>7</v>
      </c>
      <c r="B3" s="76"/>
      <c r="C3" s="252"/>
      <c r="D3" s="252"/>
      <c r="E3" s="252"/>
      <c r="F3" s="252"/>
      <c r="G3" s="253"/>
    </row>
    <row r="4" spans="1:7" ht="24.95" hidden="1" customHeight="1" x14ac:dyDescent="0.2">
      <c r="A4" s="77" t="s">
        <v>8</v>
      </c>
      <c r="B4" s="76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3"/>
  <sheetViews>
    <sheetView workbookViewId="0">
      <selection activeCell="F10" sqref="F10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3" t="s">
        <v>6</v>
      </c>
      <c r="B1" s="273"/>
      <c r="C1" s="273"/>
      <c r="D1" s="273"/>
      <c r="E1" s="273"/>
      <c r="F1" s="273"/>
      <c r="G1" s="273"/>
      <c r="AE1" t="s">
        <v>63</v>
      </c>
    </row>
    <row r="2" spans="1:60" ht="25.15" customHeight="1" x14ac:dyDescent="0.2">
      <c r="A2" s="143" t="s">
        <v>62</v>
      </c>
      <c r="B2" s="141"/>
      <c r="C2" s="274" t="s">
        <v>46</v>
      </c>
      <c r="D2" s="275"/>
      <c r="E2" s="275"/>
      <c r="F2" s="275"/>
      <c r="G2" s="276"/>
      <c r="AE2" t="s">
        <v>64</v>
      </c>
    </row>
    <row r="3" spans="1:60" ht="25.15" customHeight="1" x14ac:dyDescent="0.2">
      <c r="A3" s="144" t="s">
        <v>7</v>
      </c>
      <c r="B3" s="142"/>
      <c r="C3" s="277" t="s">
        <v>43</v>
      </c>
      <c r="D3" s="278"/>
      <c r="E3" s="278"/>
      <c r="F3" s="278"/>
      <c r="G3" s="279"/>
      <c r="AE3" t="s">
        <v>65</v>
      </c>
    </row>
    <row r="4" spans="1:60" ht="25.15" hidden="1" customHeight="1" x14ac:dyDescent="0.2">
      <c r="A4" s="144" t="s">
        <v>8</v>
      </c>
      <c r="B4" s="142"/>
      <c r="C4" s="277"/>
      <c r="D4" s="278"/>
      <c r="E4" s="278"/>
      <c r="F4" s="278"/>
      <c r="G4" s="279"/>
      <c r="AE4" t="s">
        <v>66</v>
      </c>
    </row>
    <row r="5" spans="1:60" hidden="1" x14ac:dyDescent="0.2">
      <c r="A5" s="145" t="s">
        <v>67</v>
      </c>
      <c r="B5" s="146"/>
      <c r="C5" s="147"/>
      <c r="D5" s="148"/>
      <c r="E5" s="148"/>
      <c r="F5" s="148"/>
      <c r="G5" s="149"/>
      <c r="AE5" t="s">
        <v>68</v>
      </c>
    </row>
    <row r="7" spans="1:60" ht="38.25" x14ac:dyDescent="0.2">
      <c r="A7" s="155" t="s">
        <v>69</v>
      </c>
      <c r="B7" s="156" t="s">
        <v>70</v>
      </c>
      <c r="C7" s="156" t="s">
        <v>71</v>
      </c>
      <c r="D7" s="155" t="s">
        <v>72</v>
      </c>
      <c r="E7" s="155" t="s">
        <v>73</v>
      </c>
      <c r="F7" s="150" t="s">
        <v>74</v>
      </c>
      <c r="G7" s="172" t="s">
        <v>28</v>
      </c>
      <c r="H7" s="173" t="s">
        <v>29</v>
      </c>
      <c r="I7" s="173" t="s">
        <v>75</v>
      </c>
      <c r="J7" s="173" t="s">
        <v>30</v>
      </c>
      <c r="K7" s="173" t="s">
        <v>76</v>
      </c>
      <c r="L7" s="173" t="s">
        <v>77</v>
      </c>
      <c r="M7" s="173" t="s">
        <v>78</v>
      </c>
      <c r="N7" s="173" t="s">
        <v>79</v>
      </c>
      <c r="O7" s="173" t="s">
        <v>80</v>
      </c>
      <c r="P7" s="173" t="s">
        <v>81</v>
      </c>
      <c r="Q7" s="173" t="s">
        <v>82</v>
      </c>
      <c r="R7" s="173" t="s">
        <v>83</v>
      </c>
      <c r="S7" s="173" t="s">
        <v>84</v>
      </c>
      <c r="T7" s="173" t="s">
        <v>85</v>
      </c>
      <c r="U7" s="158" t="s">
        <v>86</v>
      </c>
    </row>
    <row r="8" spans="1:60" x14ac:dyDescent="0.2">
      <c r="A8" s="174" t="s">
        <v>87</v>
      </c>
      <c r="B8" s="175" t="s">
        <v>54</v>
      </c>
      <c r="C8" s="176" t="s">
        <v>55</v>
      </c>
      <c r="D8" s="157"/>
      <c r="E8" s="177"/>
      <c r="F8" s="178"/>
      <c r="G8" s="178">
        <f>SUMIF(AE9:AE12,"&lt;&gt;NOR",G9:G12)</f>
        <v>0</v>
      </c>
      <c r="H8" s="178"/>
      <c r="I8" s="178">
        <f>SUM(I9:I12)</f>
        <v>0</v>
      </c>
      <c r="J8" s="178"/>
      <c r="K8" s="178">
        <f>SUM(K9:K12)</f>
        <v>0</v>
      </c>
      <c r="L8" s="178"/>
      <c r="M8" s="178">
        <f>SUM(M9:M12)</f>
        <v>0</v>
      </c>
      <c r="N8" s="157"/>
      <c r="O8" s="157">
        <f>SUM(O9:O12)</f>
        <v>1.1325799999999999</v>
      </c>
      <c r="P8" s="157"/>
      <c r="Q8" s="157">
        <f>SUM(Q9:Q12)</f>
        <v>0.32500000000000001</v>
      </c>
      <c r="R8" s="157"/>
      <c r="S8" s="157"/>
      <c r="T8" s="174"/>
      <c r="U8" s="157">
        <f>SUM(U9:U12)</f>
        <v>40.17</v>
      </c>
      <c r="AE8" t="s">
        <v>88</v>
      </c>
    </row>
    <row r="9" spans="1:60" outlineLevel="1" x14ac:dyDescent="0.2">
      <c r="A9" s="152">
        <v>1</v>
      </c>
      <c r="B9" s="159" t="s">
        <v>89</v>
      </c>
      <c r="C9" s="190" t="s">
        <v>90</v>
      </c>
      <c r="D9" s="161" t="s">
        <v>91</v>
      </c>
      <c r="E9" s="166">
        <v>25</v>
      </c>
      <c r="F9" s="169"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4.8999999999999998E-4</v>
      </c>
      <c r="O9" s="161">
        <f>ROUND(E9*N9,5)</f>
        <v>1.225E-2</v>
      </c>
      <c r="P9" s="161">
        <v>1.2999999999999999E-2</v>
      </c>
      <c r="Q9" s="161">
        <f>ROUND(E9*P9,5)</f>
        <v>0.32500000000000001</v>
      </c>
      <c r="R9" s="161"/>
      <c r="S9" s="161"/>
      <c r="T9" s="162">
        <v>0.34200000000000003</v>
      </c>
      <c r="U9" s="161">
        <f>ROUND(E9*T9,2)</f>
        <v>8.5500000000000007</v>
      </c>
      <c r="V9" s="199" t="s">
        <v>179</v>
      </c>
      <c r="W9" s="151"/>
      <c r="X9" s="151"/>
      <c r="Y9" s="151"/>
      <c r="Z9" s="151"/>
      <c r="AA9" s="151"/>
      <c r="AB9" s="151"/>
      <c r="AC9" s="151"/>
      <c r="AD9" s="151"/>
      <c r="AE9" s="151" t="s">
        <v>92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2</v>
      </c>
      <c r="B10" s="159" t="s">
        <v>93</v>
      </c>
      <c r="C10" s="190" t="s">
        <v>94</v>
      </c>
      <c r="D10" s="161" t="s">
        <v>91</v>
      </c>
      <c r="E10" s="166">
        <v>25</v>
      </c>
      <c r="F10" s="169">
        <f>H10+J10</f>
        <v>0</v>
      </c>
      <c r="G10" s="170">
        <f>ROUND(E10*F10,2)</f>
        <v>0</v>
      </c>
      <c r="H10" s="170"/>
      <c r="I10" s="170">
        <f>ROUND(E10*H10,2)</f>
        <v>0</v>
      </c>
      <c r="J10" s="170"/>
      <c r="K10" s="170">
        <f>ROUND(E10*J10,2)</f>
        <v>0</v>
      </c>
      <c r="L10" s="170">
        <v>21</v>
      </c>
      <c r="M10" s="170">
        <f>G10*(1+L10/100)</f>
        <v>0</v>
      </c>
      <c r="N10" s="161">
        <v>3.8980000000000001E-2</v>
      </c>
      <c r="O10" s="161">
        <f>ROUND(E10*N10,5)</f>
        <v>0.97450000000000003</v>
      </c>
      <c r="P10" s="161">
        <v>0</v>
      </c>
      <c r="Q10" s="161">
        <f>ROUND(E10*P10,5)</f>
        <v>0</v>
      </c>
      <c r="R10" s="161"/>
      <c r="S10" s="161"/>
      <c r="T10" s="162">
        <v>0.29299999999999998</v>
      </c>
      <c r="U10" s="161">
        <f>ROUND(E10*T10,2)</f>
        <v>7.33</v>
      </c>
      <c r="V10" s="199" t="s">
        <v>179</v>
      </c>
      <c r="W10" s="151"/>
      <c r="X10" s="151"/>
      <c r="Y10" s="151"/>
      <c r="Z10" s="151"/>
      <c r="AA10" s="151"/>
      <c r="AB10" s="151"/>
      <c r="AC10" s="151"/>
      <c r="AD10" s="151"/>
      <c r="AE10" s="151" t="s">
        <v>92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3</v>
      </c>
      <c r="B11" s="159" t="s">
        <v>95</v>
      </c>
      <c r="C11" s="190" t="s">
        <v>96</v>
      </c>
      <c r="D11" s="161" t="s">
        <v>97</v>
      </c>
      <c r="E11" s="166">
        <v>3.75</v>
      </c>
      <c r="F11" s="169">
        <v>0</v>
      </c>
      <c r="G11" s="170">
        <f>ROUND(E11*F11,2)</f>
        <v>0</v>
      </c>
      <c r="H11" s="170"/>
      <c r="I11" s="170">
        <f>ROUND(E11*H11,2)</f>
        <v>0</v>
      </c>
      <c r="J11" s="170"/>
      <c r="K11" s="170">
        <f>ROUND(E11*J11,2)</f>
        <v>0</v>
      </c>
      <c r="L11" s="170">
        <v>21</v>
      </c>
      <c r="M11" s="170">
        <f>G11*(1+L11/100)</f>
        <v>0</v>
      </c>
      <c r="N11" s="161">
        <v>3.8289999999999998E-2</v>
      </c>
      <c r="O11" s="161">
        <f>ROUND(E11*N11,5)</f>
        <v>0.14359</v>
      </c>
      <c r="P11" s="161">
        <v>0</v>
      </c>
      <c r="Q11" s="161">
        <f>ROUND(E11*P11,5)</f>
        <v>0</v>
      </c>
      <c r="R11" s="161"/>
      <c r="S11" s="161"/>
      <c r="T11" s="162">
        <v>1.8764099999999999</v>
      </c>
      <c r="U11" s="161">
        <f>ROUND(E11*T11,2)</f>
        <v>7.04</v>
      </c>
      <c r="V11" s="199" t="s">
        <v>179</v>
      </c>
      <c r="W11" s="151"/>
      <c r="X11" s="151"/>
      <c r="Y11" s="151"/>
      <c r="Z11" s="151"/>
      <c r="AA11" s="151"/>
      <c r="AB11" s="151"/>
      <c r="AC11" s="151"/>
      <c r="AD11" s="151"/>
      <c r="AE11" s="151" t="s">
        <v>92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4</v>
      </c>
      <c r="B12" s="159" t="s">
        <v>98</v>
      </c>
      <c r="C12" s="190" t="s">
        <v>99</v>
      </c>
      <c r="D12" s="161" t="s">
        <v>97</v>
      </c>
      <c r="E12" s="166">
        <v>56</v>
      </c>
      <c r="F12" s="169">
        <f>H12+J12</f>
        <v>0</v>
      </c>
      <c r="G12" s="170">
        <f>ROUND(E12*F12,2)</f>
        <v>0</v>
      </c>
      <c r="H12" s="170"/>
      <c r="I12" s="170">
        <f>ROUND(E12*H12,2)</f>
        <v>0</v>
      </c>
      <c r="J12" s="170"/>
      <c r="K12" s="170">
        <f>ROUND(E12*J12,2)</f>
        <v>0</v>
      </c>
      <c r="L12" s="170">
        <v>21</v>
      </c>
      <c r="M12" s="170">
        <f>G12*(1+L12/100)</f>
        <v>0</v>
      </c>
      <c r="N12" s="161">
        <v>4.0000000000000003E-5</v>
      </c>
      <c r="O12" s="161">
        <f>ROUND(E12*N12,5)</f>
        <v>2.2399999999999998E-3</v>
      </c>
      <c r="P12" s="161">
        <v>0</v>
      </c>
      <c r="Q12" s="161">
        <f>ROUND(E12*P12,5)</f>
        <v>0</v>
      </c>
      <c r="R12" s="161"/>
      <c r="S12" s="161"/>
      <c r="T12" s="162">
        <v>0.308</v>
      </c>
      <c r="U12" s="161">
        <f>ROUND(E12*T12,2)</f>
        <v>17.25</v>
      </c>
      <c r="V12" s="199" t="s">
        <v>179</v>
      </c>
      <c r="W12" s="151"/>
      <c r="X12" s="151"/>
      <c r="Y12" s="151"/>
      <c r="Z12" s="151"/>
      <c r="AA12" s="151"/>
      <c r="AB12" s="151"/>
      <c r="AC12" s="151"/>
      <c r="AD12" s="151"/>
      <c r="AE12" s="151" t="s">
        <v>92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x14ac:dyDescent="0.2">
      <c r="A13" s="153" t="s">
        <v>87</v>
      </c>
      <c r="B13" s="160" t="s">
        <v>56</v>
      </c>
      <c r="C13" s="191" t="s">
        <v>57</v>
      </c>
      <c r="D13" s="163"/>
      <c r="E13" s="167"/>
      <c r="F13" s="171"/>
      <c r="G13" s="171">
        <f>SUMIF(AE14:AE21,"&lt;&gt;NOR",G14:G21)</f>
        <v>0</v>
      </c>
      <c r="H13" s="171"/>
      <c r="I13" s="171">
        <f>SUM(I14:I21)</f>
        <v>0</v>
      </c>
      <c r="J13" s="171"/>
      <c r="K13" s="171">
        <f>SUM(K14:K21)</f>
        <v>0</v>
      </c>
      <c r="L13" s="171"/>
      <c r="M13" s="171">
        <f>SUM(M14:M21)</f>
        <v>0</v>
      </c>
      <c r="N13" s="163"/>
      <c r="O13" s="163">
        <f>SUM(O14:O21)</f>
        <v>8.1729999999999997E-2</v>
      </c>
      <c r="P13" s="163"/>
      <c r="Q13" s="163">
        <f>SUM(Q14:Q21)</f>
        <v>0</v>
      </c>
      <c r="R13" s="163"/>
      <c r="S13" s="163"/>
      <c r="T13" s="164"/>
      <c r="U13" s="163">
        <f>SUM(U14:U21)</f>
        <v>33.409999999999997</v>
      </c>
      <c r="AE13" t="s">
        <v>88</v>
      </c>
    </row>
    <row r="14" spans="1:60" outlineLevel="1" x14ac:dyDescent="0.2">
      <c r="A14" s="152">
        <v>5</v>
      </c>
      <c r="B14" s="159" t="s">
        <v>100</v>
      </c>
      <c r="C14" s="190" t="s">
        <v>101</v>
      </c>
      <c r="D14" s="161" t="s">
        <v>97</v>
      </c>
      <c r="E14" s="166">
        <v>110.062</v>
      </c>
      <c r="F14" s="169">
        <f>H14+J14</f>
        <v>0</v>
      </c>
      <c r="G14" s="170">
        <f>ROUND(E14*F14,2)</f>
        <v>0</v>
      </c>
      <c r="H14" s="170"/>
      <c r="I14" s="170">
        <f>ROUND(E14*H14,2)</f>
        <v>0</v>
      </c>
      <c r="J14" s="170"/>
      <c r="K14" s="170">
        <f>ROUND(E14*J14,2)</f>
        <v>0</v>
      </c>
      <c r="L14" s="170">
        <v>21</v>
      </c>
      <c r="M14" s="170">
        <f>G14*(1+L14/100)</f>
        <v>0</v>
      </c>
      <c r="N14" s="161">
        <v>1.0000000000000001E-5</v>
      </c>
      <c r="O14" s="161">
        <f>ROUND(E14*N14,5)</f>
        <v>1.1000000000000001E-3</v>
      </c>
      <c r="P14" s="161">
        <v>0</v>
      </c>
      <c r="Q14" s="161">
        <f>ROUND(E14*P14,5)</f>
        <v>0</v>
      </c>
      <c r="R14" s="161"/>
      <c r="S14" s="161"/>
      <c r="T14" s="162">
        <v>6.8000000000000005E-2</v>
      </c>
      <c r="U14" s="161">
        <f>ROUND(E14*T14,2)</f>
        <v>7.48</v>
      </c>
      <c r="V14" s="199" t="s">
        <v>179</v>
      </c>
      <c r="W14" s="151"/>
      <c r="X14" s="151"/>
      <c r="Y14" s="151"/>
      <c r="Z14" s="151"/>
      <c r="AA14" s="151"/>
      <c r="AB14" s="151"/>
      <c r="AC14" s="151"/>
      <c r="AD14" s="151"/>
      <c r="AE14" s="151" t="s">
        <v>92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/>
      <c r="B15" s="159"/>
      <c r="C15" s="192" t="s">
        <v>102</v>
      </c>
      <c r="D15" s="165"/>
      <c r="E15" s="168">
        <v>118.657</v>
      </c>
      <c r="F15" s="170"/>
      <c r="G15" s="170"/>
      <c r="H15" s="170"/>
      <c r="I15" s="170"/>
      <c r="J15" s="170"/>
      <c r="K15" s="170"/>
      <c r="L15" s="170"/>
      <c r="M15" s="170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103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9"/>
      <c r="C16" s="192" t="s">
        <v>104</v>
      </c>
      <c r="D16" s="165"/>
      <c r="E16" s="168">
        <v>-19.8</v>
      </c>
      <c r="F16" s="170"/>
      <c r="G16" s="170"/>
      <c r="H16" s="170"/>
      <c r="I16" s="170"/>
      <c r="J16" s="170"/>
      <c r="K16" s="170"/>
      <c r="L16" s="170"/>
      <c r="M16" s="170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103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9"/>
      <c r="C17" s="192" t="s">
        <v>105</v>
      </c>
      <c r="D17" s="165"/>
      <c r="E17" s="168">
        <v>11.205</v>
      </c>
      <c r="F17" s="170"/>
      <c r="G17" s="170"/>
      <c r="H17" s="170"/>
      <c r="I17" s="170"/>
      <c r="J17" s="170"/>
      <c r="K17" s="170"/>
      <c r="L17" s="170"/>
      <c r="M17" s="170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103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6</v>
      </c>
      <c r="B18" s="159" t="s">
        <v>106</v>
      </c>
      <c r="C18" s="190" t="s">
        <v>107</v>
      </c>
      <c r="D18" s="161" t="s">
        <v>97</v>
      </c>
      <c r="E18" s="166">
        <v>183.2518</v>
      </c>
      <c r="F18" s="169">
        <f>H18+J18</f>
        <v>0</v>
      </c>
      <c r="G18" s="170">
        <f>ROUND(E18*F18,2)</f>
        <v>0</v>
      </c>
      <c r="H18" s="170"/>
      <c r="I18" s="170">
        <f>ROUND(E18*H18,2)</f>
        <v>0</v>
      </c>
      <c r="J18" s="170"/>
      <c r="K18" s="170">
        <f>ROUND(E18*J18,2)</f>
        <v>0</v>
      </c>
      <c r="L18" s="170">
        <v>21</v>
      </c>
      <c r="M18" s="170">
        <f>G18*(1+L18/100)</f>
        <v>0</v>
      </c>
      <c r="N18" s="161">
        <v>1.9000000000000001E-4</v>
      </c>
      <c r="O18" s="161">
        <f>ROUND(E18*N18,5)</f>
        <v>3.4819999999999997E-2</v>
      </c>
      <c r="P18" s="161">
        <v>0</v>
      </c>
      <c r="Q18" s="161">
        <f>ROUND(E18*P18,5)</f>
        <v>0</v>
      </c>
      <c r="R18" s="161"/>
      <c r="S18" s="161"/>
      <c r="T18" s="162">
        <v>3.2480000000000002E-2</v>
      </c>
      <c r="U18" s="161">
        <f>ROUND(E18*T18,2)</f>
        <v>5.95</v>
      </c>
      <c r="V18" s="199" t="s">
        <v>179</v>
      </c>
      <c r="W18" s="151"/>
      <c r="X18" s="151"/>
      <c r="Y18" s="151"/>
      <c r="Z18" s="151"/>
      <c r="AA18" s="151"/>
      <c r="AB18" s="151"/>
      <c r="AC18" s="151"/>
      <c r="AD18" s="151"/>
      <c r="AE18" s="151" t="s">
        <v>92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9"/>
      <c r="C19" s="192" t="s">
        <v>108</v>
      </c>
      <c r="D19" s="165"/>
      <c r="E19" s="168">
        <v>110.062</v>
      </c>
      <c r="F19" s="170"/>
      <c r="G19" s="170"/>
      <c r="H19" s="170"/>
      <c r="I19" s="170"/>
      <c r="J19" s="170"/>
      <c r="K19" s="170"/>
      <c r="L19" s="170"/>
      <c r="M19" s="170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103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9"/>
      <c r="C20" s="192" t="s">
        <v>109</v>
      </c>
      <c r="D20" s="165"/>
      <c r="E20" s="168">
        <v>73.189800000000005</v>
      </c>
      <c r="F20" s="170"/>
      <c r="G20" s="170"/>
      <c r="H20" s="170"/>
      <c r="I20" s="170"/>
      <c r="J20" s="170"/>
      <c r="K20" s="170"/>
      <c r="L20" s="170"/>
      <c r="M20" s="170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103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7</v>
      </c>
      <c r="B21" s="159" t="s">
        <v>110</v>
      </c>
      <c r="C21" s="190" t="s">
        <v>111</v>
      </c>
      <c r="D21" s="161" t="s">
        <v>97</v>
      </c>
      <c r="E21" s="166">
        <v>183.2518</v>
      </c>
      <c r="F21" s="169">
        <f>H21+J21</f>
        <v>0</v>
      </c>
      <c r="G21" s="170">
        <f>ROUND(E21*F21,2)</f>
        <v>0</v>
      </c>
      <c r="H21" s="170"/>
      <c r="I21" s="170">
        <f>ROUND(E21*H21,2)</f>
        <v>0</v>
      </c>
      <c r="J21" s="170"/>
      <c r="K21" s="170">
        <f>ROUND(E21*J21,2)</f>
        <v>0</v>
      </c>
      <c r="L21" s="170">
        <v>21</v>
      </c>
      <c r="M21" s="170">
        <f>G21*(1+L21/100)</f>
        <v>0</v>
      </c>
      <c r="N21" s="161">
        <v>2.5000000000000001E-4</v>
      </c>
      <c r="O21" s="161">
        <f>ROUND(E21*N21,5)</f>
        <v>4.5809999999999997E-2</v>
      </c>
      <c r="P21" s="161">
        <v>0</v>
      </c>
      <c r="Q21" s="161">
        <f>ROUND(E21*P21,5)</f>
        <v>0</v>
      </c>
      <c r="R21" s="161"/>
      <c r="S21" s="161"/>
      <c r="T21" s="162">
        <v>0.10902000000000001</v>
      </c>
      <c r="U21" s="161">
        <f>ROUND(E21*T21,2)</f>
        <v>19.98</v>
      </c>
      <c r="V21" s="199" t="s">
        <v>179</v>
      </c>
      <c r="W21" s="151"/>
      <c r="X21" s="151"/>
      <c r="Y21" s="151"/>
      <c r="Z21" s="151"/>
      <c r="AA21" s="151"/>
      <c r="AB21" s="151"/>
      <c r="AC21" s="151"/>
      <c r="AD21" s="151"/>
      <c r="AE21" s="151" t="s">
        <v>92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53" t="s">
        <v>87</v>
      </c>
      <c r="B22" s="160" t="s">
        <v>58</v>
      </c>
      <c r="C22" s="191" t="s">
        <v>59</v>
      </c>
      <c r="D22" s="163"/>
      <c r="E22" s="167"/>
      <c r="F22" s="171"/>
      <c r="G22" s="171">
        <f>SUMIF(AE23:AE51,"&lt;&gt;NOR",G23:G51)</f>
        <v>0</v>
      </c>
      <c r="H22" s="171"/>
      <c r="I22" s="171">
        <f>SUM(I23:I51)</f>
        <v>0</v>
      </c>
      <c r="J22" s="171"/>
      <c r="K22" s="171">
        <f>SUM(K23:K51)</f>
        <v>0</v>
      </c>
      <c r="L22" s="171"/>
      <c r="M22" s="171">
        <f>SUM(M23:M51)</f>
        <v>0</v>
      </c>
      <c r="N22" s="163"/>
      <c r="O22" s="163">
        <f>SUM(O23:O51)</f>
        <v>0</v>
      </c>
      <c r="P22" s="163"/>
      <c r="Q22" s="163">
        <f>SUM(Q23:Q51)</f>
        <v>0</v>
      </c>
      <c r="R22" s="163"/>
      <c r="S22" s="163"/>
      <c r="T22" s="164"/>
      <c r="U22" s="163">
        <f>SUM(U23:U51)</f>
        <v>297.5</v>
      </c>
      <c r="AE22" t="s">
        <v>88</v>
      </c>
    </row>
    <row r="23" spans="1:60" outlineLevel="1" x14ac:dyDescent="0.2">
      <c r="A23" s="152">
        <v>8</v>
      </c>
      <c r="B23" s="159" t="s">
        <v>112</v>
      </c>
      <c r="C23" s="190" t="s">
        <v>113</v>
      </c>
      <c r="D23" s="161" t="s">
        <v>114</v>
      </c>
      <c r="E23" s="166">
        <v>2</v>
      </c>
      <c r="F23" s="169">
        <f t="shared" ref="F23:F31" si="0">H23+J23</f>
        <v>0</v>
      </c>
      <c r="G23" s="170">
        <f t="shared" ref="G23:G31" si="1">ROUND(E23*F23,2)</f>
        <v>0</v>
      </c>
      <c r="H23" s="170"/>
      <c r="I23" s="170">
        <f t="shared" ref="I23:I31" si="2">ROUND(E23*H23,2)</f>
        <v>0</v>
      </c>
      <c r="J23" s="170"/>
      <c r="K23" s="170">
        <f t="shared" ref="K23:K31" si="3">ROUND(E23*J23,2)</f>
        <v>0</v>
      </c>
      <c r="L23" s="170">
        <v>21</v>
      </c>
      <c r="M23" s="170">
        <f t="shared" ref="M23:M31" si="4">G23*(1+L23/100)</f>
        <v>0</v>
      </c>
      <c r="N23" s="161">
        <v>0</v>
      </c>
      <c r="O23" s="161">
        <f t="shared" ref="O23:O31" si="5">ROUND(E23*N23,5)</f>
        <v>0</v>
      </c>
      <c r="P23" s="161">
        <v>0</v>
      </c>
      <c r="Q23" s="161">
        <f t="shared" ref="Q23:Q31" si="6">ROUND(E23*P23,5)</f>
        <v>0</v>
      </c>
      <c r="R23" s="161"/>
      <c r="S23" s="161"/>
      <c r="T23" s="162">
        <v>1</v>
      </c>
      <c r="U23" s="161">
        <f t="shared" ref="U23:U31" si="7">ROUND(E23*T23,2)</f>
        <v>2</v>
      </c>
      <c r="V23" s="199" t="s">
        <v>179</v>
      </c>
      <c r="W23" s="151"/>
      <c r="X23" s="151"/>
      <c r="Y23" s="151"/>
      <c r="Z23" s="151"/>
      <c r="AA23" s="151"/>
      <c r="AB23" s="151"/>
      <c r="AC23" s="151"/>
      <c r="AD23" s="151"/>
      <c r="AE23" s="151" t="s">
        <v>115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>
        <v>9</v>
      </c>
      <c r="B24" s="159" t="s">
        <v>116</v>
      </c>
      <c r="C24" s="190" t="s">
        <v>117</v>
      </c>
      <c r="D24" s="161" t="s">
        <v>114</v>
      </c>
      <c r="E24" s="166">
        <v>1</v>
      </c>
      <c r="F24" s="169">
        <f t="shared" si="0"/>
        <v>0</v>
      </c>
      <c r="G24" s="170">
        <f t="shared" si="1"/>
        <v>0</v>
      </c>
      <c r="H24" s="170"/>
      <c r="I24" s="170">
        <f t="shared" si="2"/>
        <v>0</v>
      </c>
      <c r="J24" s="170"/>
      <c r="K24" s="170">
        <f t="shared" si="3"/>
        <v>0</v>
      </c>
      <c r="L24" s="170">
        <v>21</v>
      </c>
      <c r="M24" s="170">
        <f t="shared" si="4"/>
        <v>0</v>
      </c>
      <c r="N24" s="161">
        <v>0</v>
      </c>
      <c r="O24" s="161">
        <f t="shared" si="5"/>
        <v>0</v>
      </c>
      <c r="P24" s="161">
        <v>0</v>
      </c>
      <c r="Q24" s="161">
        <f t="shared" si="6"/>
        <v>0</v>
      </c>
      <c r="R24" s="161"/>
      <c r="S24" s="161"/>
      <c r="T24" s="162">
        <v>1</v>
      </c>
      <c r="U24" s="161">
        <f t="shared" si="7"/>
        <v>1</v>
      </c>
      <c r="V24" s="199" t="s">
        <v>179</v>
      </c>
      <c r="W24" s="151"/>
      <c r="X24" s="151"/>
      <c r="Y24" s="151"/>
      <c r="Z24" s="151"/>
      <c r="AA24" s="151"/>
      <c r="AB24" s="151"/>
      <c r="AC24" s="151"/>
      <c r="AD24" s="151"/>
      <c r="AE24" s="151" t="s">
        <v>115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10</v>
      </c>
      <c r="B25" s="159" t="s">
        <v>118</v>
      </c>
      <c r="C25" s="190" t="s">
        <v>119</v>
      </c>
      <c r="D25" s="161" t="s">
        <v>114</v>
      </c>
      <c r="E25" s="166">
        <v>5</v>
      </c>
      <c r="F25" s="169">
        <f t="shared" si="0"/>
        <v>0</v>
      </c>
      <c r="G25" s="170">
        <f t="shared" si="1"/>
        <v>0</v>
      </c>
      <c r="H25" s="170"/>
      <c r="I25" s="170">
        <f t="shared" si="2"/>
        <v>0</v>
      </c>
      <c r="J25" s="170"/>
      <c r="K25" s="170">
        <f t="shared" si="3"/>
        <v>0</v>
      </c>
      <c r="L25" s="170">
        <v>21</v>
      </c>
      <c r="M25" s="170">
        <f t="shared" si="4"/>
        <v>0</v>
      </c>
      <c r="N25" s="161">
        <v>0</v>
      </c>
      <c r="O25" s="161">
        <f t="shared" si="5"/>
        <v>0</v>
      </c>
      <c r="P25" s="161">
        <v>0</v>
      </c>
      <c r="Q25" s="161">
        <f t="shared" si="6"/>
        <v>0</v>
      </c>
      <c r="R25" s="161"/>
      <c r="S25" s="161"/>
      <c r="T25" s="162">
        <v>1</v>
      </c>
      <c r="U25" s="161">
        <f t="shared" si="7"/>
        <v>5</v>
      </c>
      <c r="V25" s="199" t="s">
        <v>179</v>
      </c>
      <c r="W25" s="151"/>
      <c r="X25" s="151"/>
      <c r="Y25" s="151"/>
      <c r="Z25" s="151"/>
      <c r="AA25" s="151"/>
      <c r="AB25" s="151"/>
      <c r="AC25" s="151"/>
      <c r="AD25" s="151"/>
      <c r="AE25" s="151" t="s">
        <v>115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11</v>
      </c>
      <c r="B26" s="159" t="s">
        <v>120</v>
      </c>
      <c r="C26" s="190" t="s">
        <v>121</v>
      </c>
      <c r="D26" s="161" t="s">
        <v>114</v>
      </c>
      <c r="E26" s="166">
        <v>8</v>
      </c>
      <c r="F26" s="169">
        <f t="shared" si="0"/>
        <v>0</v>
      </c>
      <c r="G26" s="170">
        <f t="shared" si="1"/>
        <v>0</v>
      </c>
      <c r="H26" s="170"/>
      <c r="I26" s="170">
        <f t="shared" si="2"/>
        <v>0</v>
      </c>
      <c r="J26" s="170"/>
      <c r="K26" s="170">
        <f t="shared" si="3"/>
        <v>0</v>
      </c>
      <c r="L26" s="170">
        <v>21</v>
      </c>
      <c r="M26" s="170">
        <f t="shared" si="4"/>
        <v>0</v>
      </c>
      <c r="N26" s="161">
        <v>0</v>
      </c>
      <c r="O26" s="161">
        <f t="shared" si="5"/>
        <v>0</v>
      </c>
      <c r="P26" s="161">
        <v>0</v>
      </c>
      <c r="Q26" s="161">
        <f t="shared" si="6"/>
        <v>0</v>
      </c>
      <c r="R26" s="161"/>
      <c r="S26" s="161"/>
      <c r="T26" s="162">
        <v>1</v>
      </c>
      <c r="U26" s="161">
        <f t="shared" si="7"/>
        <v>8</v>
      </c>
      <c r="V26" s="199" t="s">
        <v>179</v>
      </c>
      <c r="W26" s="151"/>
      <c r="X26" s="151"/>
      <c r="Y26" s="151"/>
      <c r="Z26" s="151"/>
      <c r="AA26" s="151"/>
      <c r="AB26" s="151"/>
      <c r="AC26" s="151"/>
      <c r="AD26" s="151"/>
      <c r="AE26" s="151" t="s">
        <v>92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12</v>
      </c>
      <c r="B27" s="159" t="s">
        <v>122</v>
      </c>
      <c r="C27" s="190" t="s">
        <v>123</v>
      </c>
      <c r="D27" s="161" t="s">
        <v>114</v>
      </c>
      <c r="E27" s="166">
        <v>6</v>
      </c>
      <c r="F27" s="169">
        <f t="shared" si="0"/>
        <v>0</v>
      </c>
      <c r="G27" s="170">
        <f t="shared" si="1"/>
        <v>0</v>
      </c>
      <c r="H27" s="170"/>
      <c r="I27" s="170">
        <f t="shared" si="2"/>
        <v>0</v>
      </c>
      <c r="J27" s="170"/>
      <c r="K27" s="170">
        <f t="shared" si="3"/>
        <v>0</v>
      </c>
      <c r="L27" s="170">
        <v>21</v>
      </c>
      <c r="M27" s="170">
        <f t="shared" si="4"/>
        <v>0</v>
      </c>
      <c r="N27" s="161">
        <v>0</v>
      </c>
      <c r="O27" s="161">
        <f t="shared" si="5"/>
        <v>0</v>
      </c>
      <c r="P27" s="161">
        <v>0</v>
      </c>
      <c r="Q27" s="161">
        <f t="shared" si="6"/>
        <v>0</v>
      </c>
      <c r="R27" s="161"/>
      <c r="S27" s="161"/>
      <c r="T27" s="162">
        <v>1</v>
      </c>
      <c r="U27" s="161">
        <f t="shared" si="7"/>
        <v>6</v>
      </c>
      <c r="V27" s="199" t="s">
        <v>179</v>
      </c>
      <c r="W27" s="151"/>
      <c r="X27" s="151"/>
      <c r="Y27" s="151"/>
      <c r="Z27" s="151"/>
      <c r="AA27" s="151"/>
      <c r="AB27" s="151"/>
      <c r="AC27" s="151"/>
      <c r="AD27" s="151"/>
      <c r="AE27" s="151" t="s">
        <v>115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13</v>
      </c>
      <c r="B28" s="159" t="s">
        <v>124</v>
      </c>
      <c r="C28" s="190" t="s">
        <v>125</v>
      </c>
      <c r="D28" s="161" t="s">
        <v>114</v>
      </c>
      <c r="E28" s="166">
        <v>6</v>
      </c>
      <c r="F28" s="169">
        <f t="shared" si="0"/>
        <v>0</v>
      </c>
      <c r="G28" s="170">
        <f t="shared" si="1"/>
        <v>0</v>
      </c>
      <c r="H28" s="170"/>
      <c r="I28" s="170">
        <f t="shared" si="2"/>
        <v>0</v>
      </c>
      <c r="J28" s="170"/>
      <c r="K28" s="170">
        <f t="shared" si="3"/>
        <v>0</v>
      </c>
      <c r="L28" s="170">
        <v>21</v>
      </c>
      <c r="M28" s="170">
        <f t="shared" si="4"/>
        <v>0</v>
      </c>
      <c r="N28" s="161">
        <v>0</v>
      </c>
      <c r="O28" s="161">
        <f t="shared" si="5"/>
        <v>0</v>
      </c>
      <c r="P28" s="161">
        <v>0</v>
      </c>
      <c r="Q28" s="161">
        <f t="shared" si="6"/>
        <v>0</v>
      </c>
      <c r="R28" s="161"/>
      <c r="S28" s="161"/>
      <c r="T28" s="162">
        <v>1</v>
      </c>
      <c r="U28" s="161">
        <f t="shared" si="7"/>
        <v>6</v>
      </c>
      <c r="V28" s="199" t="s">
        <v>179</v>
      </c>
      <c r="W28" s="151"/>
      <c r="X28" s="151"/>
      <c r="Y28" s="151"/>
      <c r="Z28" s="151"/>
      <c r="AA28" s="151"/>
      <c r="AB28" s="151"/>
      <c r="AC28" s="151"/>
      <c r="AD28" s="151"/>
      <c r="AE28" s="151" t="s">
        <v>92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14</v>
      </c>
      <c r="B29" s="159" t="s">
        <v>126</v>
      </c>
      <c r="C29" s="190" t="s">
        <v>127</v>
      </c>
      <c r="D29" s="161" t="s">
        <v>91</v>
      </c>
      <c r="E29" s="166">
        <v>30</v>
      </c>
      <c r="F29" s="169">
        <f t="shared" si="0"/>
        <v>0</v>
      </c>
      <c r="G29" s="170">
        <f t="shared" si="1"/>
        <v>0</v>
      </c>
      <c r="H29" s="170"/>
      <c r="I29" s="170">
        <f t="shared" si="2"/>
        <v>0</v>
      </c>
      <c r="J29" s="170"/>
      <c r="K29" s="170">
        <f t="shared" si="3"/>
        <v>0</v>
      </c>
      <c r="L29" s="170">
        <v>21</v>
      </c>
      <c r="M29" s="170">
        <f t="shared" si="4"/>
        <v>0</v>
      </c>
      <c r="N29" s="161">
        <v>0</v>
      </c>
      <c r="O29" s="161">
        <f t="shared" si="5"/>
        <v>0</v>
      </c>
      <c r="P29" s="161">
        <v>0</v>
      </c>
      <c r="Q29" s="161">
        <f t="shared" si="6"/>
        <v>0</v>
      </c>
      <c r="R29" s="161"/>
      <c r="S29" s="161"/>
      <c r="T29" s="162">
        <v>1</v>
      </c>
      <c r="U29" s="161">
        <f t="shared" si="7"/>
        <v>30</v>
      </c>
      <c r="V29" s="199" t="s">
        <v>179</v>
      </c>
      <c r="W29" s="151"/>
      <c r="X29" s="151"/>
      <c r="Y29" s="151"/>
      <c r="Z29" s="151"/>
      <c r="AA29" s="151"/>
      <c r="AB29" s="151"/>
      <c r="AC29" s="151"/>
      <c r="AD29" s="151"/>
      <c r="AE29" s="151" t="s">
        <v>115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15</v>
      </c>
      <c r="B30" s="159" t="s">
        <v>128</v>
      </c>
      <c r="C30" s="190" t="s">
        <v>129</v>
      </c>
      <c r="D30" s="161" t="s">
        <v>91</v>
      </c>
      <c r="E30" s="166">
        <v>25.5</v>
      </c>
      <c r="F30" s="169">
        <f t="shared" si="0"/>
        <v>0</v>
      </c>
      <c r="G30" s="170">
        <f t="shared" si="1"/>
        <v>0</v>
      </c>
      <c r="H30" s="170"/>
      <c r="I30" s="170">
        <f t="shared" si="2"/>
        <v>0</v>
      </c>
      <c r="J30" s="170"/>
      <c r="K30" s="170">
        <f t="shared" si="3"/>
        <v>0</v>
      </c>
      <c r="L30" s="170">
        <v>21</v>
      </c>
      <c r="M30" s="170">
        <f t="shared" si="4"/>
        <v>0</v>
      </c>
      <c r="N30" s="161">
        <v>0</v>
      </c>
      <c r="O30" s="161">
        <f t="shared" si="5"/>
        <v>0</v>
      </c>
      <c r="P30" s="161">
        <v>0</v>
      </c>
      <c r="Q30" s="161">
        <f t="shared" si="6"/>
        <v>0</v>
      </c>
      <c r="R30" s="161"/>
      <c r="S30" s="161"/>
      <c r="T30" s="162">
        <v>1</v>
      </c>
      <c r="U30" s="161">
        <f t="shared" si="7"/>
        <v>25.5</v>
      </c>
      <c r="V30" s="199" t="s">
        <v>179</v>
      </c>
      <c r="W30" s="151"/>
      <c r="X30" s="151"/>
      <c r="Y30" s="151"/>
      <c r="Z30" s="151"/>
      <c r="AA30" s="151"/>
      <c r="AB30" s="151"/>
      <c r="AC30" s="151"/>
      <c r="AD30" s="151"/>
      <c r="AE30" s="151" t="s">
        <v>92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52">
        <v>16</v>
      </c>
      <c r="B31" s="159" t="s">
        <v>130</v>
      </c>
      <c r="C31" s="190" t="s">
        <v>131</v>
      </c>
      <c r="D31" s="161" t="s">
        <v>132</v>
      </c>
      <c r="E31" s="166">
        <v>12</v>
      </c>
      <c r="F31" s="169">
        <f t="shared" si="0"/>
        <v>0</v>
      </c>
      <c r="G31" s="170">
        <f t="shared" si="1"/>
        <v>0</v>
      </c>
      <c r="H31" s="170"/>
      <c r="I31" s="170">
        <f t="shared" si="2"/>
        <v>0</v>
      </c>
      <c r="J31" s="170"/>
      <c r="K31" s="170">
        <f t="shared" si="3"/>
        <v>0</v>
      </c>
      <c r="L31" s="170">
        <v>21</v>
      </c>
      <c r="M31" s="170">
        <f t="shared" si="4"/>
        <v>0</v>
      </c>
      <c r="N31" s="161">
        <v>0</v>
      </c>
      <c r="O31" s="161">
        <f t="shared" si="5"/>
        <v>0</v>
      </c>
      <c r="P31" s="161">
        <v>0</v>
      </c>
      <c r="Q31" s="161">
        <f t="shared" si="6"/>
        <v>0</v>
      </c>
      <c r="R31" s="161"/>
      <c r="S31" s="161"/>
      <c r="T31" s="162">
        <v>1</v>
      </c>
      <c r="U31" s="161">
        <f t="shared" si="7"/>
        <v>12</v>
      </c>
      <c r="V31" s="199" t="s">
        <v>179</v>
      </c>
      <c r="W31" s="151"/>
      <c r="X31" s="151"/>
      <c r="Y31" s="151"/>
      <c r="Z31" s="151"/>
      <c r="AA31" s="151"/>
      <c r="AB31" s="151"/>
      <c r="AC31" s="151"/>
      <c r="AD31" s="151"/>
      <c r="AE31" s="151" t="s">
        <v>92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52"/>
      <c r="B32" s="159"/>
      <c r="C32" s="254" t="s">
        <v>133</v>
      </c>
      <c r="D32" s="255"/>
      <c r="E32" s="256"/>
      <c r="F32" s="257"/>
      <c r="G32" s="258"/>
      <c r="H32" s="170"/>
      <c r="I32" s="170"/>
      <c r="J32" s="170"/>
      <c r="K32" s="170"/>
      <c r="L32" s="170"/>
      <c r="M32" s="170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134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>C32</f>
        <v>Montáž nových zařízení kvalifikovaným pracovníkem MaR z hlediska poškození stávajících zařízení a uvedení do provozního stavu.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>
        <v>17</v>
      </c>
      <c r="B33" s="159" t="s">
        <v>135</v>
      </c>
      <c r="C33" s="190" t="s">
        <v>136</v>
      </c>
      <c r="D33" s="161" t="s">
        <v>137</v>
      </c>
      <c r="E33" s="166">
        <v>1</v>
      </c>
      <c r="F33" s="169">
        <f>H33+J33</f>
        <v>0</v>
      </c>
      <c r="G33" s="170">
        <f>ROUND(E33*F33,2)</f>
        <v>0</v>
      </c>
      <c r="H33" s="170"/>
      <c r="I33" s="170">
        <f>ROUND(E33*H33,2)</f>
        <v>0</v>
      </c>
      <c r="J33" s="170"/>
      <c r="K33" s="170">
        <f>ROUND(E33*J33,2)</f>
        <v>0</v>
      </c>
      <c r="L33" s="170">
        <v>21</v>
      </c>
      <c r="M33" s="170">
        <f>G33*(1+L33/100)</f>
        <v>0</v>
      </c>
      <c r="N33" s="161">
        <v>0</v>
      </c>
      <c r="O33" s="161">
        <f>ROUND(E33*N33,5)</f>
        <v>0</v>
      </c>
      <c r="P33" s="161">
        <v>0</v>
      </c>
      <c r="Q33" s="161">
        <f>ROUND(E33*P33,5)</f>
        <v>0</v>
      </c>
      <c r="R33" s="161"/>
      <c r="S33" s="161"/>
      <c r="T33" s="162">
        <v>1</v>
      </c>
      <c r="U33" s="161">
        <f>ROUND(E33*T33,2)</f>
        <v>1</v>
      </c>
      <c r="V33" s="199" t="s">
        <v>179</v>
      </c>
      <c r="W33" s="151"/>
      <c r="X33" s="151"/>
      <c r="Y33" s="151"/>
      <c r="Z33" s="151"/>
      <c r="AA33" s="151"/>
      <c r="AB33" s="151"/>
      <c r="AC33" s="151"/>
      <c r="AD33" s="151"/>
      <c r="AE33" s="151" t="s">
        <v>115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/>
      <c r="B34" s="159"/>
      <c r="C34" s="254" t="s">
        <v>138</v>
      </c>
      <c r="D34" s="255"/>
      <c r="E34" s="256"/>
      <c r="F34" s="257"/>
      <c r="G34" s="258"/>
      <c r="H34" s="170"/>
      <c r="I34" s="170"/>
      <c r="J34" s="170"/>
      <c r="K34" s="170"/>
      <c r="L34" s="170"/>
      <c r="M34" s="170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134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>C34</f>
        <v>Procentní sazba z hodnoty nosného materiálu.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18</v>
      </c>
      <c r="B35" s="159" t="s">
        <v>139</v>
      </c>
      <c r="C35" s="190" t="s">
        <v>140</v>
      </c>
      <c r="D35" s="161" t="s">
        <v>114</v>
      </c>
      <c r="E35" s="166">
        <v>5</v>
      </c>
      <c r="F35" s="169">
        <f>H35+J35</f>
        <v>0</v>
      </c>
      <c r="G35" s="170">
        <f>ROUND(E35*F35,2)</f>
        <v>0</v>
      </c>
      <c r="H35" s="170"/>
      <c r="I35" s="170">
        <f>ROUND(E35*H35,2)</f>
        <v>0</v>
      </c>
      <c r="J35" s="170"/>
      <c r="K35" s="170">
        <f>ROUND(E35*J35,2)</f>
        <v>0</v>
      </c>
      <c r="L35" s="170">
        <v>21</v>
      </c>
      <c r="M35" s="170">
        <f>G35*(1+L35/100)</f>
        <v>0</v>
      </c>
      <c r="N35" s="161">
        <v>0</v>
      </c>
      <c r="O35" s="161">
        <f>ROUND(E35*N35,5)</f>
        <v>0</v>
      </c>
      <c r="P35" s="161">
        <v>0</v>
      </c>
      <c r="Q35" s="161">
        <f>ROUND(E35*P35,5)</f>
        <v>0</v>
      </c>
      <c r="R35" s="161"/>
      <c r="S35" s="161"/>
      <c r="T35" s="162">
        <v>1</v>
      </c>
      <c r="U35" s="161">
        <f>ROUND(E35*T35,2)</f>
        <v>5</v>
      </c>
      <c r="V35" s="199" t="s">
        <v>179</v>
      </c>
      <c r="W35" s="151"/>
      <c r="X35" s="151"/>
      <c r="Y35" s="151"/>
      <c r="Z35" s="151"/>
      <c r="AA35" s="151"/>
      <c r="AB35" s="151"/>
      <c r="AC35" s="151"/>
      <c r="AD35" s="151"/>
      <c r="AE35" s="151" t="s">
        <v>115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19</v>
      </c>
      <c r="B36" s="159" t="s">
        <v>141</v>
      </c>
      <c r="C36" s="190" t="s">
        <v>142</v>
      </c>
      <c r="D36" s="161" t="s">
        <v>114</v>
      </c>
      <c r="E36" s="166">
        <v>4</v>
      </c>
      <c r="F36" s="169">
        <f>H36+J36</f>
        <v>0</v>
      </c>
      <c r="G36" s="170">
        <f>ROUND(E36*F36,2)</f>
        <v>0</v>
      </c>
      <c r="H36" s="170"/>
      <c r="I36" s="170">
        <f>ROUND(E36*H36,2)</f>
        <v>0</v>
      </c>
      <c r="J36" s="170"/>
      <c r="K36" s="170">
        <f>ROUND(E36*J36,2)</f>
        <v>0</v>
      </c>
      <c r="L36" s="170">
        <v>21</v>
      </c>
      <c r="M36" s="170">
        <f>G36*(1+L36/100)</f>
        <v>0</v>
      </c>
      <c r="N36" s="161">
        <v>0</v>
      </c>
      <c r="O36" s="161">
        <f>ROUND(E36*N36,5)</f>
        <v>0</v>
      </c>
      <c r="P36" s="161">
        <v>0</v>
      </c>
      <c r="Q36" s="161">
        <f>ROUND(E36*P36,5)</f>
        <v>0</v>
      </c>
      <c r="R36" s="161"/>
      <c r="S36" s="161"/>
      <c r="T36" s="162">
        <v>1</v>
      </c>
      <c r="U36" s="161">
        <f>ROUND(E36*T36,2)</f>
        <v>4</v>
      </c>
      <c r="V36" s="199" t="s">
        <v>179</v>
      </c>
      <c r="W36" s="151"/>
      <c r="X36" s="151"/>
      <c r="Y36" s="151"/>
      <c r="Z36" s="151"/>
      <c r="AA36" s="151"/>
      <c r="AB36" s="151"/>
      <c r="AC36" s="151"/>
      <c r="AD36" s="151"/>
      <c r="AE36" s="151" t="s">
        <v>115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20</v>
      </c>
      <c r="B37" s="159" t="s">
        <v>143</v>
      </c>
      <c r="C37" s="190" t="s">
        <v>144</v>
      </c>
      <c r="D37" s="161" t="s">
        <v>114</v>
      </c>
      <c r="E37" s="166">
        <v>9</v>
      </c>
      <c r="F37" s="169">
        <f>H37+J37</f>
        <v>0</v>
      </c>
      <c r="G37" s="170">
        <f>ROUND(E37*F37,2)</f>
        <v>0</v>
      </c>
      <c r="H37" s="170"/>
      <c r="I37" s="170">
        <f>ROUND(E37*H37,2)</f>
        <v>0</v>
      </c>
      <c r="J37" s="170"/>
      <c r="K37" s="170">
        <f>ROUND(E37*J37,2)</f>
        <v>0</v>
      </c>
      <c r="L37" s="170">
        <v>21</v>
      </c>
      <c r="M37" s="170">
        <f>G37*(1+L37/100)</f>
        <v>0</v>
      </c>
      <c r="N37" s="161">
        <v>0</v>
      </c>
      <c r="O37" s="161">
        <f>ROUND(E37*N37,5)</f>
        <v>0</v>
      </c>
      <c r="P37" s="161">
        <v>0</v>
      </c>
      <c r="Q37" s="161">
        <f>ROUND(E37*P37,5)</f>
        <v>0</v>
      </c>
      <c r="R37" s="161"/>
      <c r="S37" s="161"/>
      <c r="T37" s="162">
        <v>1</v>
      </c>
      <c r="U37" s="161">
        <f>ROUND(E37*T37,2)</f>
        <v>9</v>
      </c>
      <c r="V37" s="199" t="s">
        <v>179</v>
      </c>
      <c r="W37" s="151"/>
      <c r="X37" s="151"/>
      <c r="Y37" s="151"/>
      <c r="Z37" s="151"/>
      <c r="AA37" s="151"/>
      <c r="AB37" s="151"/>
      <c r="AC37" s="151"/>
      <c r="AD37" s="151"/>
      <c r="AE37" s="151" t="s">
        <v>92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52"/>
      <c r="B38" s="159"/>
      <c r="C38" s="254" t="s">
        <v>145</v>
      </c>
      <c r="D38" s="255"/>
      <c r="E38" s="256"/>
      <c r="F38" s="257"/>
      <c r="G38" s="258"/>
      <c r="H38" s="170"/>
      <c r="I38" s="170"/>
      <c r="J38" s="170"/>
      <c r="K38" s="170"/>
      <c r="L38" s="170"/>
      <c r="M38" s="170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134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4" t="str">
        <f>C38</f>
        <v>Odzkoušení zapojení  komunikace s příslušnou OPS , nastavení včetně přizpůsobení požadovaným  úrovním uživatelského  přístupu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21</v>
      </c>
      <c r="B39" s="159" t="s">
        <v>146</v>
      </c>
      <c r="C39" s="190" t="s">
        <v>147</v>
      </c>
      <c r="D39" s="161" t="s">
        <v>114</v>
      </c>
      <c r="E39" s="166">
        <v>2</v>
      </c>
      <c r="F39" s="169">
        <f t="shared" ref="F39:F51" si="8">H39+J39</f>
        <v>0</v>
      </c>
      <c r="G39" s="170">
        <f t="shared" ref="G39:G51" si="9">ROUND(E39*F39,2)</f>
        <v>0</v>
      </c>
      <c r="H39" s="170"/>
      <c r="I39" s="170">
        <f t="shared" ref="I39:I51" si="10">ROUND(E39*H39,2)</f>
        <v>0</v>
      </c>
      <c r="J39" s="170"/>
      <c r="K39" s="170">
        <f t="shared" ref="K39:K51" si="11">ROUND(E39*J39,2)</f>
        <v>0</v>
      </c>
      <c r="L39" s="170">
        <v>21</v>
      </c>
      <c r="M39" s="170">
        <f t="shared" ref="M39:M51" si="12">G39*(1+L39/100)</f>
        <v>0</v>
      </c>
      <c r="N39" s="161">
        <v>0</v>
      </c>
      <c r="O39" s="161">
        <f t="shared" ref="O39:O51" si="13">ROUND(E39*N39,5)</f>
        <v>0</v>
      </c>
      <c r="P39" s="161">
        <v>0</v>
      </c>
      <c r="Q39" s="161">
        <f t="shared" ref="Q39:Q51" si="14">ROUND(E39*P39,5)</f>
        <v>0</v>
      </c>
      <c r="R39" s="161"/>
      <c r="S39" s="161"/>
      <c r="T39" s="162">
        <v>1</v>
      </c>
      <c r="U39" s="161">
        <f t="shared" ref="U39:U51" si="15">ROUND(E39*T39,2)</f>
        <v>2</v>
      </c>
      <c r="V39" s="199" t="s">
        <v>179</v>
      </c>
      <c r="W39" s="151"/>
      <c r="X39" s="151"/>
      <c r="Y39" s="151"/>
      <c r="Z39" s="151"/>
      <c r="AA39" s="151"/>
      <c r="AB39" s="151"/>
      <c r="AC39" s="151"/>
      <c r="AD39" s="151"/>
      <c r="AE39" s="151" t="s">
        <v>115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22</v>
      </c>
      <c r="B40" s="159" t="s">
        <v>148</v>
      </c>
      <c r="C40" s="190" t="s">
        <v>149</v>
      </c>
      <c r="D40" s="161" t="s">
        <v>114</v>
      </c>
      <c r="E40" s="166">
        <v>2</v>
      </c>
      <c r="F40" s="169">
        <f t="shared" si="8"/>
        <v>0</v>
      </c>
      <c r="G40" s="170">
        <f t="shared" si="9"/>
        <v>0</v>
      </c>
      <c r="H40" s="170"/>
      <c r="I40" s="170">
        <f t="shared" si="10"/>
        <v>0</v>
      </c>
      <c r="J40" s="170"/>
      <c r="K40" s="170">
        <f t="shared" si="11"/>
        <v>0</v>
      </c>
      <c r="L40" s="170">
        <v>21</v>
      </c>
      <c r="M40" s="170">
        <f t="shared" si="12"/>
        <v>0</v>
      </c>
      <c r="N40" s="161">
        <v>0</v>
      </c>
      <c r="O40" s="161">
        <f t="shared" si="13"/>
        <v>0</v>
      </c>
      <c r="P40" s="161">
        <v>0</v>
      </c>
      <c r="Q40" s="161">
        <f t="shared" si="14"/>
        <v>0</v>
      </c>
      <c r="R40" s="161"/>
      <c r="S40" s="161"/>
      <c r="T40" s="162">
        <v>1</v>
      </c>
      <c r="U40" s="161">
        <f t="shared" si="15"/>
        <v>2</v>
      </c>
      <c r="V40" s="199" t="s">
        <v>179</v>
      </c>
      <c r="W40" s="151"/>
      <c r="X40" s="151"/>
      <c r="Y40" s="151"/>
      <c r="Z40" s="151"/>
      <c r="AA40" s="151"/>
      <c r="AB40" s="151"/>
      <c r="AC40" s="151"/>
      <c r="AD40" s="151"/>
      <c r="AE40" s="151" t="s">
        <v>92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23</v>
      </c>
      <c r="B41" s="159" t="s">
        <v>150</v>
      </c>
      <c r="C41" s="190" t="s">
        <v>151</v>
      </c>
      <c r="D41" s="161" t="s">
        <v>114</v>
      </c>
      <c r="E41" s="166">
        <v>8</v>
      </c>
      <c r="F41" s="169">
        <f t="shared" si="8"/>
        <v>0</v>
      </c>
      <c r="G41" s="170">
        <f t="shared" si="9"/>
        <v>0</v>
      </c>
      <c r="H41" s="170"/>
      <c r="I41" s="170">
        <f t="shared" si="10"/>
        <v>0</v>
      </c>
      <c r="J41" s="170"/>
      <c r="K41" s="170">
        <f t="shared" si="11"/>
        <v>0</v>
      </c>
      <c r="L41" s="170">
        <v>21</v>
      </c>
      <c r="M41" s="170">
        <f t="shared" si="12"/>
        <v>0</v>
      </c>
      <c r="N41" s="161">
        <v>0</v>
      </c>
      <c r="O41" s="161">
        <f t="shared" si="13"/>
        <v>0</v>
      </c>
      <c r="P41" s="161">
        <v>0</v>
      </c>
      <c r="Q41" s="161">
        <f t="shared" si="14"/>
        <v>0</v>
      </c>
      <c r="R41" s="161"/>
      <c r="S41" s="161"/>
      <c r="T41" s="162">
        <v>1</v>
      </c>
      <c r="U41" s="161">
        <f t="shared" si="15"/>
        <v>8</v>
      </c>
      <c r="V41" s="199" t="s">
        <v>179</v>
      </c>
      <c r="W41" s="151"/>
      <c r="X41" s="151"/>
      <c r="Y41" s="151"/>
      <c r="Z41" s="151"/>
      <c r="AA41" s="151"/>
      <c r="AB41" s="151"/>
      <c r="AC41" s="151"/>
      <c r="AD41" s="151"/>
      <c r="AE41" s="151" t="s">
        <v>115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24</v>
      </c>
      <c r="B42" s="159" t="s">
        <v>152</v>
      </c>
      <c r="C42" s="190" t="s">
        <v>153</v>
      </c>
      <c r="D42" s="161" t="s">
        <v>114</v>
      </c>
      <c r="E42" s="166">
        <v>8</v>
      </c>
      <c r="F42" s="169">
        <f t="shared" si="8"/>
        <v>0</v>
      </c>
      <c r="G42" s="170">
        <f t="shared" si="9"/>
        <v>0</v>
      </c>
      <c r="H42" s="170"/>
      <c r="I42" s="170">
        <f t="shared" si="10"/>
        <v>0</v>
      </c>
      <c r="J42" s="170"/>
      <c r="K42" s="170">
        <f t="shared" si="11"/>
        <v>0</v>
      </c>
      <c r="L42" s="170">
        <v>21</v>
      </c>
      <c r="M42" s="170">
        <f t="shared" si="12"/>
        <v>0</v>
      </c>
      <c r="N42" s="161">
        <v>0</v>
      </c>
      <c r="O42" s="161">
        <f t="shared" si="13"/>
        <v>0</v>
      </c>
      <c r="P42" s="161">
        <v>0</v>
      </c>
      <c r="Q42" s="161">
        <f t="shared" si="14"/>
        <v>0</v>
      </c>
      <c r="R42" s="161"/>
      <c r="S42" s="161"/>
      <c r="T42" s="162">
        <v>1</v>
      </c>
      <c r="U42" s="161">
        <f t="shared" si="15"/>
        <v>8</v>
      </c>
      <c r="V42" s="199" t="s">
        <v>179</v>
      </c>
      <c r="W42" s="151"/>
      <c r="X42" s="151"/>
      <c r="Y42" s="151"/>
      <c r="Z42" s="151"/>
      <c r="AA42" s="151"/>
      <c r="AB42" s="151"/>
      <c r="AC42" s="151"/>
      <c r="AD42" s="151"/>
      <c r="AE42" s="151" t="s">
        <v>92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25</v>
      </c>
      <c r="B43" s="159" t="s">
        <v>154</v>
      </c>
      <c r="C43" s="190" t="s">
        <v>155</v>
      </c>
      <c r="D43" s="161" t="s">
        <v>91</v>
      </c>
      <c r="E43" s="166">
        <v>50</v>
      </c>
      <c r="F43" s="169">
        <f t="shared" si="8"/>
        <v>0</v>
      </c>
      <c r="G43" s="170">
        <f t="shared" si="9"/>
        <v>0</v>
      </c>
      <c r="H43" s="170"/>
      <c r="I43" s="170">
        <f t="shared" si="10"/>
        <v>0</v>
      </c>
      <c r="J43" s="170"/>
      <c r="K43" s="170">
        <f t="shared" si="11"/>
        <v>0</v>
      </c>
      <c r="L43" s="170">
        <v>21</v>
      </c>
      <c r="M43" s="170">
        <f t="shared" si="12"/>
        <v>0</v>
      </c>
      <c r="N43" s="161">
        <v>0</v>
      </c>
      <c r="O43" s="161">
        <f t="shared" si="13"/>
        <v>0</v>
      </c>
      <c r="P43" s="161">
        <v>0</v>
      </c>
      <c r="Q43" s="161">
        <f t="shared" si="14"/>
        <v>0</v>
      </c>
      <c r="R43" s="161"/>
      <c r="S43" s="161"/>
      <c r="T43" s="162">
        <v>1</v>
      </c>
      <c r="U43" s="161">
        <f t="shared" si="15"/>
        <v>50</v>
      </c>
      <c r="V43" s="199" t="s">
        <v>179</v>
      </c>
      <c r="W43" s="151"/>
      <c r="X43" s="151"/>
      <c r="Y43" s="151"/>
      <c r="Z43" s="151"/>
      <c r="AA43" s="151"/>
      <c r="AB43" s="151"/>
      <c r="AC43" s="151"/>
      <c r="AD43" s="151"/>
      <c r="AE43" s="151" t="s">
        <v>115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>
        <v>26</v>
      </c>
      <c r="B44" s="159" t="s">
        <v>156</v>
      </c>
      <c r="C44" s="190" t="s">
        <v>157</v>
      </c>
      <c r="D44" s="161" t="s">
        <v>91</v>
      </c>
      <c r="E44" s="166">
        <v>50</v>
      </c>
      <c r="F44" s="169">
        <f t="shared" si="8"/>
        <v>0</v>
      </c>
      <c r="G44" s="170">
        <f t="shared" si="9"/>
        <v>0</v>
      </c>
      <c r="H44" s="170"/>
      <c r="I44" s="170">
        <f t="shared" si="10"/>
        <v>0</v>
      </c>
      <c r="J44" s="170"/>
      <c r="K44" s="170">
        <f t="shared" si="11"/>
        <v>0</v>
      </c>
      <c r="L44" s="170">
        <v>21</v>
      </c>
      <c r="M44" s="170">
        <f t="shared" si="12"/>
        <v>0</v>
      </c>
      <c r="N44" s="161">
        <v>0</v>
      </c>
      <c r="O44" s="161">
        <f t="shared" si="13"/>
        <v>0</v>
      </c>
      <c r="P44" s="161">
        <v>0</v>
      </c>
      <c r="Q44" s="161">
        <f t="shared" si="14"/>
        <v>0</v>
      </c>
      <c r="R44" s="161"/>
      <c r="S44" s="161"/>
      <c r="T44" s="162">
        <v>1</v>
      </c>
      <c r="U44" s="161">
        <f t="shared" si="15"/>
        <v>50</v>
      </c>
      <c r="V44" s="199" t="s">
        <v>179</v>
      </c>
      <c r="W44" s="151"/>
      <c r="X44" s="151"/>
      <c r="Y44" s="151"/>
      <c r="Z44" s="151"/>
      <c r="AA44" s="151"/>
      <c r="AB44" s="151"/>
      <c r="AC44" s="151"/>
      <c r="AD44" s="151"/>
      <c r="AE44" s="151" t="s">
        <v>92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27</v>
      </c>
      <c r="B45" s="159" t="s">
        <v>158</v>
      </c>
      <c r="C45" s="190" t="s">
        <v>159</v>
      </c>
      <c r="D45" s="161" t="s">
        <v>91</v>
      </c>
      <c r="E45" s="166">
        <v>14</v>
      </c>
      <c r="F45" s="169">
        <f t="shared" si="8"/>
        <v>0</v>
      </c>
      <c r="G45" s="170">
        <f t="shared" si="9"/>
        <v>0</v>
      </c>
      <c r="H45" s="170"/>
      <c r="I45" s="170">
        <f t="shared" si="10"/>
        <v>0</v>
      </c>
      <c r="J45" s="170"/>
      <c r="K45" s="170">
        <f t="shared" si="11"/>
        <v>0</v>
      </c>
      <c r="L45" s="170">
        <v>21</v>
      </c>
      <c r="M45" s="170">
        <f t="shared" si="12"/>
        <v>0</v>
      </c>
      <c r="N45" s="161">
        <v>0</v>
      </c>
      <c r="O45" s="161">
        <f t="shared" si="13"/>
        <v>0</v>
      </c>
      <c r="P45" s="161">
        <v>0</v>
      </c>
      <c r="Q45" s="161">
        <f t="shared" si="14"/>
        <v>0</v>
      </c>
      <c r="R45" s="161"/>
      <c r="S45" s="161"/>
      <c r="T45" s="162">
        <v>1</v>
      </c>
      <c r="U45" s="161">
        <f t="shared" si="15"/>
        <v>14</v>
      </c>
      <c r="V45" s="199" t="s">
        <v>179</v>
      </c>
      <c r="W45" s="151"/>
      <c r="X45" s="151"/>
      <c r="Y45" s="151"/>
      <c r="Z45" s="151"/>
      <c r="AA45" s="151"/>
      <c r="AB45" s="151"/>
      <c r="AC45" s="151"/>
      <c r="AD45" s="151"/>
      <c r="AE45" s="151" t="s">
        <v>115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>
        <v>28</v>
      </c>
      <c r="B46" s="159" t="s">
        <v>160</v>
      </c>
      <c r="C46" s="190" t="s">
        <v>161</v>
      </c>
      <c r="D46" s="161" t="s">
        <v>91</v>
      </c>
      <c r="E46" s="166">
        <v>14</v>
      </c>
      <c r="F46" s="169">
        <f t="shared" si="8"/>
        <v>0</v>
      </c>
      <c r="G46" s="170">
        <f t="shared" si="9"/>
        <v>0</v>
      </c>
      <c r="H46" s="170"/>
      <c r="I46" s="170">
        <f t="shared" si="10"/>
        <v>0</v>
      </c>
      <c r="J46" s="170"/>
      <c r="K46" s="170">
        <f t="shared" si="11"/>
        <v>0</v>
      </c>
      <c r="L46" s="170">
        <v>21</v>
      </c>
      <c r="M46" s="170">
        <f t="shared" si="12"/>
        <v>0</v>
      </c>
      <c r="N46" s="161">
        <v>0</v>
      </c>
      <c r="O46" s="161">
        <f t="shared" si="13"/>
        <v>0</v>
      </c>
      <c r="P46" s="161">
        <v>0</v>
      </c>
      <c r="Q46" s="161">
        <f t="shared" si="14"/>
        <v>0</v>
      </c>
      <c r="R46" s="161"/>
      <c r="S46" s="161"/>
      <c r="T46" s="162">
        <v>1</v>
      </c>
      <c r="U46" s="161">
        <f t="shared" si="15"/>
        <v>14</v>
      </c>
      <c r="V46" s="199" t="s">
        <v>179</v>
      </c>
      <c r="W46" s="151"/>
      <c r="X46" s="151"/>
      <c r="Y46" s="151"/>
      <c r="Z46" s="151"/>
      <c r="AA46" s="151"/>
      <c r="AB46" s="151"/>
      <c r="AC46" s="151"/>
      <c r="AD46" s="151"/>
      <c r="AE46" s="151" t="s">
        <v>92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29</v>
      </c>
      <c r="B47" s="159" t="s">
        <v>162</v>
      </c>
      <c r="C47" s="190" t="s">
        <v>163</v>
      </c>
      <c r="D47" s="161" t="s">
        <v>91</v>
      </c>
      <c r="E47" s="166">
        <v>3</v>
      </c>
      <c r="F47" s="169">
        <f t="shared" si="8"/>
        <v>0</v>
      </c>
      <c r="G47" s="170">
        <f t="shared" si="9"/>
        <v>0</v>
      </c>
      <c r="H47" s="170"/>
      <c r="I47" s="170">
        <f t="shared" si="10"/>
        <v>0</v>
      </c>
      <c r="J47" s="170"/>
      <c r="K47" s="170">
        <f t="shared" si="11"/>
        <v>0</v>
      </c>
      <c r="L47" s="170">
        <v>21</v>
      </c>
      <c r="M47" s="170">
        <f t="shared" si="12"/>
        <v>0</v>
      </c>
      <c r="N47" s="161">
        <v>0</v>
      </c>
      <c r="O47" s="161">
        <f t="shared" si="13"/>
        <v>0</v>
      </c>
      <c r="P47" s="161">
        <v>0</v>
      </c>
      <c r="Q47" s="161">
        <f t="shared" si="14"/>
        <v>0</v>
      </c>
      <c r="R47" s="161"/>
      <c r="S47" s="161"/>
      <c r="T47" s="162">
        <v>1</v>
      </c>
      <c r="U47" s="161">
        <f t="shared" si="15"/>
        <v>3</v>
      </c>
      <c r="V47" s="199" t="s">
        <v>179</v>
      </c>
      <c r="W47" s="151"/>
      <c r="X47" s="151"/>
      <c r="Y47" s="151"/>
      <c r="Z47" s="151"/>
      <c r="AA47" s="151"/>
      <c r="AB47" s="151"/>
      <c r="AC47" s="151"/>
      <c r="AD47" s="151"/>
      <c r="AE47" s="151" t="s">
        <v>115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30</v>
      </c>
      <c r="B48" s="159" t="s">
        <v>164</v>
      </c>
      <c r="C48" s="190" t="s">
        <v>165</v>
      </c>
      <c r="D48" s="161" t="s">
        <v>91</v>
      </c>
      <c r="E48" s="166">
        <v>3</v>
      </c>
      <c r="F48" s="169">
        <f t="shared" si="8"/>
        <v>0</v>
      </c>
      <c r="G48" s="170">
        <f t="shared" si="9"/>
        <v>0</v>
      </c>
      <c r="H48" s="170"/>
      <c r="I48" s="170">
        <f t="shared" si="10"/>
        <v>0</v>
      </c>
      <c r="J48" s="170"/>
      <c r="K48" s="170">
        <f t="shared" si="11"/>
        <v>0</v>
      </c>
      <c r="L48" s="170">
        <v>21</v>
      </c>
      <c r="M48" s="170">
        <f t="shared" si="12"/>
        <v>0</v>
      </c>
      <c r="N48" s="161">
        <v>0</v>
      </c>
      <c r="O48" s="161">
        <f t="shared" si="13"/>
        <v>0</v>
      </c>
      <c r="P48" s="161">
        <v>0</v>
      </c>
      <c r="Q48" s="161">
        <f t="shared" si="14"/>
        <v>0</v>
      </c>
      <c r="R48" s="161"/>
      <c r="S48" s="161"/>
      <c r="T48" s="162">
        <v>1</v>
      </c>
      <c r="U48" s="161">
        <f t="shared" si="15"/>
        <v>3</v>
      </c>
      <c r="V48" s="199" t="s">
        <v>179</v>
      </c>
      <c r="W48" s="151"/>
      <c r="X48" s="151"/>
      <c r="Y48" s="151"/>
      <c r="Z48" s="151"/>
      <c r="AA48" s="151"/>
      <c r="AB48" s="151"/>
      <c r="AC48" s="151"/>
      <c r="AD48" s="151"/>
      <c r="AE48" s="151" t="s">
        <v>92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2">
        <v>31</v>
      </c>
      <c r="B49" s="159" t="s">
        <v>166</v>
      </c>
      <c r="C49" s="190" t="s">
        <v>167</v>
      </c>
      <c r="D49" s="161" t="s">
        <v>137</v>
      </c>
      <c r="E49" s="166">
        <v>1</v>
      </c>
      <c r="F49" s="169">
        <f t="shared" si="8"/>
        <v>0</v>
      </c>
      <c r="G49" s="170">
        <f t="shared" si="9"/>
        <v>0</v>
      </c>
      <c r="H49" s="170"/>
      <c r="I49" s="170">
        <f t="shared" si="10"/>
        <v>0</v>
      </c>
      <c r="J49" s="170"/>
      <c r="K49" s="170">
        <f t="shared" si="11"/>
        <v>0</v>
      </c>
      <c r="L49" s="170">
        <v>21</v>
      </c>
      <c r="M49" s="170">
        <f t="shared" si="12"/>
        <v>0</v>
      </c>
      <c r="N49" s="161">
        <v>0</v>
      </c>
      <c r="O49" s="161">
        <f t="shared" si="13"/>
        <v>0</v>
      </c>
      <c r="P49" s="161">
        <v>0</v>
      </c>
      <c r="Q49" s="161">
        <f t="shared" si="14"/>
        <v>0</v>
      </c>
      <c r="R49" s="161"/>
      <c r="S49" s="161"/>
      <c r="T49" s="162">
        <v>1</v>
      </c>
      <c r="U49" s="161">
        <f t="shared" si="15"/>
        <v>1</v>
      </c>
      <c r="V49" s="199" t="s">
        <v>179</v>
      </c>
      <c r="W49" s="151"/>
      <c r="X49" s="151"/>
      <c r="Y49" s="151"/>
      <c r="Z49" s="151"/>
      <c r="AA49" s="151"/>
      <c r="AB49" s="151"/>
      <c r="AC49" s="151"/>
      <c r="AD49" s="151"/>
      <c r="AE49" s="151" t="s">
        <v>92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32</v>
      </c>
      <c r="B50" s="159" t="s">
        <v>168</v>
      </c>
      <c r="C50" s="190" t="s">
        <v>169</v>
      </c>
      <c r="D50" s="161" t="s">
        <v>170</v>
      </c>
      <c r="E50" s="166">
        <v>20</v>
      </c>
      <c r="F50" s="169">
        <f t="shared" si="8"/>
        <v>0</v>
      </c>
      <c r="G50" s="170">
        <f t="shared" si="9"/>
        <v>0</v>
      </c>
      <c r="H50" s="170"/>
      <c r="I50" s="170">
        <f t="shared" si="10"/>
        <v>0</v>
      </c>
      <c r="J50" s="170"/>
      <c r="K50" s="170">
        <f t="shared" si="11"/>
        <v>0</v>
      </c>
      <c r="L50" s="170">
        <v>21</v>
      </c>
      <c r="M50" s="170">
        <f t="shared" si="12"/>
        <v>0</v>
      </c>
      <c r="N50" s="161">
        <v>0</v>
      </c>
      <c r="O50" s="161">
        <f t="shared" si="13"/>
        <v>0</v>
      </c>
      <c r="P50" s="161">
        <v>0</v>
      </c>
      <c r="Q50" s="161">
        <f t="shared" si="14"/>
        <v>0</v>
      </c>
      <c r="R50" s="161"/>
      <c r="S50" s="161"/>
      <c r="T50" s="162">
        <v>1</v>
      </c>
      <c r="U50" s="161">
        <f t="shared" si="15"/>
        <v>20</v>
      </c>
      <c r="V50" s="199" t="s">
        <v>179</v>
      </c>
      <c r="W50" s="151"/>
      <c r="X50" s="151"/>
      <c r="Y50" s="151"/>
      <c r="Z50" s="151"/>
      <c r="AA50" s="151"/>
      <c r="AB50" s="151"/>
      <c r="AC50" s="151"/>
      <c r="AD50" s="151"/>
      <c r="AE50" s="151" t="s">
        <v>92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9">
        <v>33</v>
      </c>
      <c r="B51" s="180" t="s">
        <v>171</v>
      </c>
      <c r="C51" s="193" t="s">
        <v>172</v>
      </c>
      <c r="D51" s="181" t="s">
        <v>173</v>
      </c>
      <c r="E51" s="182">
        <v>8</v>
      </c>
      <c r="F51" s="183">
        <f t="shared" si="8"/>
        <v>0</v>
      </c>
      <c r="G51" s="184">
        <f t="shared" si="9"/>
        <v>0</v>
      </c>
      <c r="H51" s="184"/>
      <c r="I51" s="184">
        <f t="shared" si="10"/>
        <v>0</v>
      </c>
      <c r="J51" s="184"/>
      <c r="K51" s="184">
        <f t="shared" si="11"/>
        <v>0</v>
      </c>
      <c r="L51" s="184">
        <v>21</v>
      </c>
      <c r="M51" s="184">
        <f t="shared" si="12"/>
        <v>0</v>
      </c>
      <c r="N51" s="181">
        <v>0</v>
      </c>
      <c r="O51" s="181">
        <f t="shared" si="13"/>
        <v>0</v>
      </c>
      <c r="P51" s="181">
        <v>0</v>
      </c>
      <c r="Q51" s="181">
        <f t="shared" si="14"/>
        <v>0</v>
      </c>
      <c r="R51" s="181"/>
      <c r="S51" s="181"/>
      <c r="T51" s="185">
        <v>1</v>
      </c>
      <c r="U51" s="181">
        <f t="shared" si="15"/>
        <v>8</v>
      </c>
      <c r="V51" s="199" t="s">
        <v>179</v>
      </c>
      <c r="W51" s="151"/>
      <c r="X51" s="151"/>
      <c r="Y51" s="151"/>
      <c r="Z51" s="151"/>
      <c r="AA51" s="151"/>
      <c r="AB51" s="151"/>
      <c r="AC51" s="151"/>
      <c r="AD51" s="151"/>
      <c r="AE51" s="151" t="s">
        <v>92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6"/>
      <c r="B52" s="7" t="s">
        <v>174</v>
      </c>
      <c r="C52" s="194" t="s">
        <v>174</v>
      </c>
      <c r="D52" s="6"/>
      <c r="E52" s="6"/>
      <c r="F52" s="198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C52">
        <v>15</v>
      </c>
      <c r="AD52">
        <v>21</v>
      </c>
    </row>
    <row r="53" spans="1:60" x14ac:dyDescent="0.2">
      <c r="A53" s="186"/>
      <c r="B53" s="187" t="s">
        <v>28</v>
      </c>
      <c r="C53" s="195" t="s">
        <v>174</v>
      </c>
      <c r="D53" s="188"/>
      <c r="E53" s="188"/>
      <c r="F53" s="188"/>
      <c r="G53" s="189">
        <f>G8+G13+G22</f>
        <v>0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C53">
        <f>SUMIF(L7:L51,AC52,G7:G51)</f>
        <v>0</v>
      </c>
      <c r="AD53">
        <f>SUMIF(L7:L51,AD52,G7:G51)</f>
        <v>0</v>
      </c>
      <c r="AE53" t="s">
        <v>175</v>
      </c>
    </row>
    <row r="54" spans="1:60" x14ac:dyDescent="0.2">
      <c r="A54" s="6"/>
      <c r="B54" s="7" t="s">
        <v>174</v>
      </c>
      <c r="C54" s="194" t="s">
        <v>174</v>
      </c>
      <c r="D54" s="6"/>
      <c r="E54" s="6"/>
      <c r="F54" s="198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6"/>
      <c r="B55" s="7" t="s">
        <v>174</v>
      </c>
      <c r="C55" s="194" t="s">
        <v>174</v>
      </c>
      <c r="D55" s="6"/>
      <c r="E55" s="6"/>
      <c r="F55" s="198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 x14ac:dyDescent="0.2">
      <c r="A56" s="259" t="s">
        <v>176</v>
      </c>
      <c r="B56" s="259"/>
      <c r="C56" s="260"/>
      <c r="D56" s="6"/>
      <c r="E56" s="6"/>
      <c r="F56" s="198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61"/>
      <c r="B57" s="262"/>
      <c r="C57" s="263"/>
      <c r="D57" s="262"/>
      <c r="E57" s="262"/>
      <c r="F57" s="262"/>
      <c r="G57" s="264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E57" t="s">
        <v>177</v>
      </c>
    </row>
    <row r="58" spans="1:60" x14ac:dyDescent="0.2">
      <c r="A58" s="265"/>
      <c r="B58" s="266"/>
      <c r="C58" s="267"/>
      <c r="D58" s="266"/>
      <c r="E58" s="266"/>
      <c r="F58" s="266"/>
      <c r="G58" s="268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65"/>
      <c r="B59" s="266"/>
      <c r="C59" s="267"/>
      <c r="D59" s="266"/>
      <c r="E59" s="266"/>
      <c r="F59" s="266"/>
      <c r="G59" s="268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65"/>
      <c r="B60" s="266"/>
      <c r="C60" s="267"/>
      <c r="D60" s="266"/>
      <c r="E60" s="266"/>
      <c r="F60" s="266"/>
      <c r="G60" s="268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69"/>
      <c r="B61" s="270"/>
      <c r="C61" s="271"/>
      <c r="D61" s="270"/>
      <c r="E61" s="270"/>
      <c r="F61" s="270"/>
      <c r="G61" s="272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6"/>
      <c r="B62" s="7" t="s">
        <v>174</v>
      </c>
      <c r="C62" s="194" t="s">
        <v>174</v>
      </c>
      <c r="D62" s="6"/>
      <c r="E62" s="6"/>
      <c r="F62" s="198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C63" s="196"/>
      <c r="AE63" t="s">
        <v>178</v>
      </c>
    </row>
  </sheetData>
  <sheetProtection algorithmName="SHA-512" hashValue="EOdFYmJHKUoRvtWLBjNY7RNww3JkP6iXrg89+/d9CCZWYbZxnrgGxiRx7mlL6TM57Ga+TVz/RSu++vlFkKB1mQ==" saltValue="P+e7s9gJsh3vfTe1CIloGA==" spinCount="100000" sheet="1" objects="1" scenarios="1" selectLockedCells="1"/>
  <mergeCells count="9">
    <mergeCell ref="C38:G38"/>
    <mergeCell ref="A56:C56"/>
    <mergeCell ref="A57:G61"/>
    <mergeCell ref="A1:G1"/>
    <mergeCell ref="C2:G2"/>
    <mergeCell ref="C3:G3"/>
    <mergeCell ref="C4:G4"/>
    <mergeCell ref="C32:G32"/>
    <mergeCell ref="C34:G34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Maslovská Jana</cp:lastModifiedBy>
  <cp:lastPrinted>2014-02-28T09:52:57Z</cp:lastPrinted>
  <dcterms:created xsi:type="dcterms:W3CDTF">2009-04-08T07:15:50Z</dcterms:created>
  <dcterms:modified xsi:type="dcterms:W3CDTF">2024-04-03T12:23:21Z</dcterms:modified>
</cp:coreProperties>
</file>